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<sst xmlns="http://schemas.openxmlformats.org/spreadsheetml/2006/main" count="494" uniqueCount="438">
  <si>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</si>
  <si>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</si>
  <si>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</si>
  <si>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</si>
  <si>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</si>
  <si>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</si>
  <si>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</si>
  <si>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</si>
  <si>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</si>
  <si>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</si>
  <si>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</si>
  <si>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</si>
  <si>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</si>
  <si>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</si>
  <si>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</si>
  <si>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</si>
  <si>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</si>
  <si>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</si>
  <si>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</si>
  <si>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</si>
  <si>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</si>
  <si>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</si>
  <si>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</si>
  <si>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</si>
  <si>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</si>
  <si>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</si>
  <si>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</si>
  <si>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</si>
  <si>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</si>
  <si>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</si>
  <si>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</si>
  <si>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</si>
  <si>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</si>
  <si>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</si>
  <si>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</si>
  <si>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</si>
  <si>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</si>
  <si>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</si>
  <si>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</si>
  <si>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</si>
  <si>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</si>
  <si>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</si>
  <si>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</si>
  <si>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</si>
  <si>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</si>
  <si>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</si>
  <si>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</si>
  <si>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</si>
  <si>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</si>
  <si>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</si>
  <si>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</si>
  <si>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</si>
  <si>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</si>
  <si>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</si>
  <si>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</si>
  <si>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</si>
  <si>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</si>
  <si>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</si>
  <si>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</si>
  <si>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</si>
  <si>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</si>
  <si>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</si>
  <si>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</si>
  <si>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</si>
  <si>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</si>
  <si>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</si>
  <si>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</si>
  <si>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</si>
  <si>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</si>
  <si>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</si>
  <si>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</si>
  <si>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</si>
  <si>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</si>
  <si>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</si>
  <si>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</si>
  <si>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</si>
  <si>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</si>
  <si>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</si>
  <si>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</si>
  <si>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</si>
  <si>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</si>
  <si>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</si>
  <si>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</si>
  <si>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</si>
  <si>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</si>
  <si>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</si>
  <si>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</si>
  <si>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</si>
  <si>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</si>
  <si>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</si>
  <si>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</si>
  <si>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</si>
  <si>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</si>
  <si>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</si>
  <si>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</si>
  <si>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</si>
  <si>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</si>
  <si>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</si>
  <si>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</si>
  <si>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</si>
  <si>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</si>
  <si>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</si>
  <si>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</si>
  <si>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</si>
  <si>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</si>
  <si>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</si>
  <si>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</si>
  <si>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</si>
  <si>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</si>
  <si>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</si>
  <si>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</si>
  <si>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</si>
  <si>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</si>
  <si>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</si>
  <si>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</si>
  <si>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</si>
  <si>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</si>
  <si>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</si>
  <si>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</si>
  <si>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</si>
  <si>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</si>
  <si>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</si>
  <si>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</si>
  <si>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</si>
  <si>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</si>
  <si>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</si>
  <si>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</si>
  <si>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</si>
  <si>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</si>
  <si>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</si>
  <si>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</si>
  <si>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</si>
  <si>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</si>
  <si>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</si>
  <si>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</si>
  <si>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</si>
  <si>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</si>
  <si>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</si>
  <si>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</si>
  <si>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</si>
  <si>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</si>
  <si>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</si>
  <si>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</si>
  <si>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</si>
  <si>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</si>
  <si>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</si>
  <si>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</si>
  <si>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</si>
  <si>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</si>
  <si>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</si>
  <si>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</si>
  <si>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</si>
  <si>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</si>
  <si>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</si>
  <si>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</si>
  <si>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</si>
  <si>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</si>
  <si>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</si>
  <si>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</si>
  <si>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</si>
  <si>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</si>
  <si>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</si>
  <si>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</si>
  <si>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</si>
  <si>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</si>
  <si>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</si>
  <si>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</si>
  <si>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</si>
  <si>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</si>
  <si>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</si>
  <si>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</si>
  <si>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</si>
  <si>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</si>
  <si>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</si>
  <si>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</si>
  <si>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</si>
  <si>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</si>
  <si>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</si>
  <si>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</si>
  <si>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</si>
  <si>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</si>
  <si>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</si>
  <si>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</si>
  <si>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</si>
  <si>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</si>
  <si>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</si>
  <si>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</si>
  <si>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</si>
  <si>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</si>
  <si>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</si>
  <si>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</si>
  <si>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</si>
  <si>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</si>
  <si>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</si>
  <si>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</si>
  <si>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</si>
  <si>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</si>
  <si>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</si>
  <si>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</si>
  <si>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</si>
  <si>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</si>
  <si>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</si>
  <si>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</si>
  <si>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</si>
  <si>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</si>
  <si>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</si>
  <si>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</si>
  <si>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</si>
  <si>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</si>
  <si>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</si>
  <si>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</si>
  <si>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</si>
  <si>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</si>
  <si>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</si>
  <si>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</si>
  <si>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</si>
  <si>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</si>
  <si>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</si>
  <si>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</si>
  <si>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</si>
  <si>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</si>
  <si>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</si>
  <si>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</si>
  <si>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</si>
  <si>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</si>
  <si>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</si>
  <si>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</si>
  <si>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</si>
  <si>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</si>
  <si>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</si>
  <si>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</si>
  <si>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</si>
  <si>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</si>
  <si>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</si>
  <si>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</si>
  <si>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</si>
  <si>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</si>
  <si>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</si>
  <si>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</si>
  <si>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</si>
  <si>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</si>
  <si>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</si>
  <si>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</si>
  <si>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</si>
  <si>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</si>
  <si>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</si>
  <si>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</si>
  <si>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</si>
  <si>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</si>
  <si>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</si>
  <si>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</si>
  <si>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</si>
  <si>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</si>
  <si>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</si>
  <si>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</si>
  <si>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</si>
  <si>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</si>
  <si>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66.05.20.01.30</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</si>
  <si>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</si>
  <si>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</si>
  <si>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</si>
  <si>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</si>
  <si>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</si>
  <si>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</si>
  <si>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</si>
  <si>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</si>
  <si>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</si>
  <si>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</si>
  <si>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</si>
  <si>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</si>
  <si>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</si>
  <si>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</si>
  <si>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</si>
  <si>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</si>
  <si>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</si>
  <si>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</si>
  <si>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</si>
  <si>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</si>
  <si>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</si>
  <si>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</si>
  <si>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</si>
  <si>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</si>
  <si>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</si>
  <si>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</si>
  <si>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</si>
  <si>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</si>
  <si>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</si>
  <si>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</si>
  <si>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</si>
  <si>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</si>
  <si>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</si>
  <si>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</si>
  <si>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</si>
  <si>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</si>
  <si>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</si>
  <si>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</si>
  <si>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</si>
  <si>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</si>
  <si>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</si>
  <si>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</si>
  <si>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</si>
  <si>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</si>
  <si>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</si>
  <si>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</si>
  <si>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</si>
  <si>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</si>
  <si>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</si>
  <si>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</si>
  <si>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</si>
  <si>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</si>
  <si>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</si>
  <si>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</si>
  <si>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</si>
  <si>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</si>
  <si>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</si>
  <si>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</si>
  <si>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</si>
  <si>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</si>
  <si>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</si>
  <si>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</si>
  <si>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</si>
  <si>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</si>
  <si>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</si>
  <si>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</si>
  <si>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</si>
  <si>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</si>
  <si>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</si>
  <si>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</si>
  <si>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</si>
  <si>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</si>
  <si>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</si>
  <si>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</si>
  <si>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</si>
  <si>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</si>
  <si>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</si>
  <si>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</si>
  <si>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</si>
  <si>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</si>
  <si>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</si>
  <si>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</si>
  <si>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</si>
  <si>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</si>
  <si>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</si>
  <si>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</si>
  <si>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</si>
  <si>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</si>
  <si>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</si>
  <si>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</si>
  <si>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</si>
  <si>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</si>
  <si>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</si>
  <si>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</si>
  <si>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</si>
  <si>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</si>
  <si>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</si>
  <si>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</si>
  <si>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</si>
  <si>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</si>
  <si>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</si>
  <si>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</si>
  <si>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</si>
  <si>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</si>
  <si>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</si>
  <si>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</si>
  <si>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</si>
  <si>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</si>
  <si>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</si>
  <si>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</si>
  <si>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</si>
  <si>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</si>
  <si>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</si>
  <si>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</si>
  <si>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</si>
  <si>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</si>
  <si>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</si>
  <si>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</si>
  <si>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</si>
  <si>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</si>
  <si>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</si>
  <si>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</si>
  <si>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</si>
  <si>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</si>
  <si>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</si>
  <si>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</si>
  <si>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</si>
  <si>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</si>
  <si>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</si>
  <si>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</si>
  <si>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</si>
  <si>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</si>
  <si>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</si>
  <si>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</si>
  <si>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</si>
  <si>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</si>
  <si>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</si>
  <si>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</si>
  <si>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</si>
  <si>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</si>
  <si>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</si>
  <si>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</si>
  <si>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</si>
  <si>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</si>
  <si>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</si>
  <si>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</si>
  <si>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</si>
  <si>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</si>
  <si>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</si>
  <si>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</si>
  <si>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</si>
  <si>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</si>
  <si>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</si>
  <si>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</si>
  <si>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</si>
  <si>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</si>
  <si>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</si>
  <si>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</si>
  <si>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</si>
  <si>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</si>
  <si>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</si>
  <si>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</si>
  <si>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</si>
  <si>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</si>
  <si>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</si>
  <si>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</si>
  <si>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</si>
  <si>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</si>
  <si>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</si>
  <si>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 xml:space="preserve">         DIRECTOR ECONOMIC,</t>
  </si>
  <si>
    <t>CASA DE ASIGURARI DE SANATATE HUNEDOARA</t>
  </si>
  <si>
    <t xml:space="preserve">                                                                                                              Materiale si prestari de servicii cu caracter functional pt ch.proprii</t>
  </si>
  <si>
    <t xml:space="preserve">                                                                                                                   Alte bunuri si servicii pentru intretinere si functionare, din care:</t>
  </si>
  <si>
    <t xml:space="preserve">                                                                                                        Materiale si prestari de servicii cu caracter functional din care:</t>
  </si>
  <si>
    <t xml:space="preserve">      Dr.Ec. Cumpanasu Ecaterina</t>
  </si>
  <si>
    <t>Ec Stoicescu Emilia</t>
  </si>
  <si>
    <t xml:space="preserve">                       PRESEDINTE DIRECTOR-GENERAL,</t>
  </si>
  <si>
    <t xml:space="preserve">                           PRESEDINTE DIRECTOR-GENERAL, </t>
  </si>
  <si>
    <t>CONT DE EXECUTIE CHELTUIELI IANUARIE 2020</t>
  </si>
  <si>
    <t>CONT DE EXECUTIE VENITURI IANUARIE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</si>
</sst>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5">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2" fillId="4"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23" fillId="3" borderId="0" applyNumberFormat="0" applyBorder="0" applyAlignment="0" applyProtection="0"/>
    <xf numFmtId="0" fontId="26" fillId="20" borderId="3" applyNumberFormat="0" applyAlignment="0" applyProtection="0"/>
    <xf numFmtId="0" fontId="25" fillId="7" borderId="1" applyNumberFormat="0" applyAlignment="0" applyProtection="0"/>
    <xf numFmtId="0" fontId="24"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32" fillId="0" borderId="8" applyNumberFormat="0" applyFill="0" applyAlignment="0" applyProtection="0"/>
    <xf numFmtId="0" fontId="29" fillId="23" borderId="9" applyNumberFormat="0" applyAlignment="0" applyProtection="0"/>
  </cellStyleXfs>
  <cellXfs count="11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7"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4" fontId="5" fillId="0" borderId="10" xfId="57"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7" applyNumberFormat="1" applyFont="1" applyFill="1" applyBorder="1" applyAlignment="1">
      <alignment wrapText="1"/>
      <protection/>
    </xf>
    <xf numFmtId="164" fontId="2" fillId="0" borderId="10" xfId="57" applyNumberFormat="1" applyFont="1" applyFill="1" applyBorder="1" applyAlignment="1">
      <alignment wrapText="1"/>
      <protection/>
    </xf>
    <xf numFmtId="164" fontId="2" fillId="0" borderId="10" xfId="57"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7"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8" applyNumberFormat="1" applyFont="1" applyFill="1" applyBorder="1" applyAlignment="1">
      <alignment wrapText="1"/>
      <protection/>
    </xf>
    <xf numFmtId="164" fontId="2" fillId="0" borderId="10" xfId="58"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7" applyNumberFormat="1" applyFont="1" applyFill="1" applyBorder="1" applyAlignment="1">
      <alignment wrapText="1"/>
      <protection/>
    </xf>
    <xf numFmtId="4" fontId="2" fillId="0" borderId="10" xfId="57" applyNumberFormat="1" applyFont="1" applyFill="1" applyBorder="1" applyAlignment="1" applyProtection="1">
      <alignment wrapText="1"/>
      <protection/>
    </xf>
    <xf numFmtId="164" fontId="10" fillId="0" borderId="10" xfId="57" applyNumberFormat="1" applyFont="1" applyFill="1" applyBorder="1" applyAlignment="1">
      <alignment horizontal="left" vertical="center" wrapText="1"/>
      <protection/>
    </xf>
    <xf numFmtId="164" fontId="11" fillId="0" borderId="10" xfId="58" applyNumberFormat="1" applyFont="1" applyFill="1" applyBorder="1" applyAlignment="1">
      <alignment horizontal="left" vertical="center" wrapText="1"/>
      <protection/>
    </xf>
    <xf numFmtId="164" fontId="10" fillId="0" borderId="10" xfId="58"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6" applyNumberFormat="1" applyFont="1" applyFill="1" applyBorder="1" applyAlignment="1">
      <alignment vertical="top" wrapText="1"/>
      <protection/>
    </xf>
    <xf numFmtId="164" fontId="5" fillId="0" borderId="10" xfId="59"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7" applyNumberFormat="1" applyFont="1" applyFill="1" applyBorder="1" applyAlignment="1">
      <alignment wrapText="1"/>
      <protection/>
    </xf>
    <xf numFmtId="164" fontId="5" fillId="0" borderId="10" xfId="57" applyNumberFormat="1" applyFont="1" applyFill="1" applyBorder="1" applyAlignment="1">
      <alignment/>
      <protection/>
    </xf>
    <xf numFmtId="164" fontId="2" fillId="0" borderId="10" xfId="57"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58" applyNumberFormat="1" applyFont="1" applyFill="1" applyBorder="1" applyAlignment="1" applyProtection="1">
      <alignment horizontal="right" wrapText="1"/>
      <protection/>
    </xf>
    <xf numFmtId="4" fontId="5" fillId="0" borderId="10" xfId="58"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8" applyNumberFormat="1" applyFont="1" applyFill="1" applyBorder="1" applyAlignment="1" applyProtection="1">
      <alignment horizontal="right" wrapText="1"/>
      <protection/>
    </xf>
    <xf numFmtId="4" fontId="7" fillId="0" borderId="10" xfId="58"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8"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8"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2" applyNumberFormat="1" applyFont="1" applyFill="1" applyBorder="1" applyAlignment="1" applyProtection="1">
      <alignment horizontal="left"/>
      <protection locked="0"/>
    </xf>
    <xf numFmtId="4" fontId="2" fillId="0" borderId="10" xfId="52"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7"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4" fontId="2" fillId="24" borderId="10" xfId="57"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24" borderId="10" xfId="0" applyNumberFormat="1" applyFont="1" applyFill="1" applyBorder="1" applyAlignment="1">
      <alignment vertical="top" wrapText="1"/>
    </xf>
    <xf numFmtId="4" fontId="4" fillId="24" borderId="10" xfId="0" applyNumberFormat="1" applyFont="1" applyFill="1" applyBorder="1" applyAlignment="1">
      <alignment horizontal="right"/>
    </xf>
    <xf numFmtId="4" fontId="2" fillId="24" borderId="10" xfId="58" applyNumberFormat="1" applyFont="1" applyFill="1" applyBorder="1" applyAlignment="1" applyProtection="1">
      <alignment horizontal="right" wrapText="1"/>
      <protection/>
    </xf>
    <xf numFmtId="4" fontId="5" fillId="24" borderId="0" xfId="0" applyNumberFormat="1" applyFont="1" applyFill="1" applyAlignment="1">
      <alignment/>
    </xf>
    <xf numFmtId="0" fontId="2" fillId="24" borderId="0" xfId="0" applyFont="1" applyFill="1" applyAlignment="1">
      <alignment/>
    </xf>
    <xf numFmtId="0" fontId="8" fillId="0" borderId="0" xfId="0" applyFont="1" applyFill="1" applyAlignment="1">
      <alignment horizontal="left"/>
    </xf>
    <xf numFmtId="164" fontId="2" fillId="0" borderId="10" xfId="57" applyNumberFormat="1" applyFont="1" applyFill="1" applyBorder="1" applyAlignment="1">
      <alignment horizontal="left" wrapText="1"/>
      <protection/>
    </xf>
    <xf numFmtId="4" fontId="34" fillId="0" borderId="0" xfId="0" applyNumberFormat="1" applyFont="1" applyFill="1" applyBorder="1" applyAlignment="1">
      <alignment/>
    </xf>
    <xf numFmtId="0" fontId="15" fillId="0" borderId="0" xfId="0" applyFont="1" applyFill="1" applyBorder="1" applyAlignment="1">
      <alignment horizontal="center" wrapText="1"/>
    </xf>
    <xf numFmtId="0" fontId="2" fillId="0" borderId="0" xfId="0" applyFont="1" applyFill="1" applyAlignment="1">
      <alignment horizontal="center"/>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omma 2" xfId="44"/>
    <cellStyle name="Comma0" xfId="45"/>
    <cellStyle name="Currency" xfId="46"/>
    <cellStyle name="Currency [0]" xfId="47"/>
    <cellStyle name="Eronat" xfId="48"/>
    <cellStyle name="Ieșire" xfId="49"/>
    <cellStyle name="Intrare" xfId="50"/>
    <cellStyle name="Neutru" xfId="51"/>
    <cellStyle name="Normal 2" xfId="52"/>
    <cellStyle name="Normal 3" xfId="53"/>
    <cellStyle name="Normal 4" xfId="54"/>
    <cellStyle name="Normal 5" xfId="55"/>
    <cellStyle name="Normal_buget 2004 cf lg 507 2003 CU DEBL10% MAI cu virari" xfId="56"/>
    <cellStyle name="Normal_BUGET RECTIFICARE OUG 89 VIRARI FINALE" xfId="57"/>
    <cellStyle name="Normal_BUGET RECTIFICARE OUG 89 VIRARI FINALE_12.Cont executie CHELTUIELI DECEMBRIE 2014" xfId="58"/>
    <cellStyle name="Normal_LG 216 CALCULE BVC 2001" xfId="59"/>
    <cellStyle name="Notă" xfId="60"/>
    <cellStyle name="Percent" xfId="61"/>
    <cellStyle name="Percent 2" xfId="62"/>
    <cellStyle name="Style 1" xfId="63"/>
    <cellStyle name="Text avertisment" xfId="64"/>
    <cellStyle name="Text explicativ" xfId="65"/>
    <cellStyle name="Titlu" xfId="66"/>
    <cellStyle name="Titlu 1" xfId="67"/>
    <cellStyle name="Titlu 2" xfId="68"/>
    <cellStyle name="Titlu 3" xfId="69"/>
    <cellStyle name="Titlu 4" xfId="70"/>
    <cellStyle name="Total" xfId="71"/>
    <cellStyle name="Verificare celulă"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7" activePane="bottomRight" state="frozen"/>
      <selection pane="topLeft" activeCell="A3" sqref="A3:F3"/>
      <selection pane="topRight" activeCell="A3" sqref="A3:F3"/>
      <selection pane="bottomLeft" activeCell="A3" sqref="A3:F3"/>
      <selection pane="bottomRight" activeCell="G11" sqref="G11:G12"/>
    </sheetView>
  </sheetViews>
  <sheetFormatPr defaultColWidth="9.140625" defaultRowHeight="12.75"/>
  <cols>
    <col min="1" max="1" width="10.28125" style="66" bestFit="1" customWidth="1"/>
    <col min="2" max="2" width="42.140625" style="5" customWidth="1"/>
    <col min="3" max="3" width="5.57421875" style="5" customWidth="1"/>
    <col min="4" max="4" width="14.00390625" style="47" customWidth="1"/>
    <col min="5" max="5" width="14.140625" style="47" customWidth="1"/>
    <col min="6" max="6" width="16.7109375" style="5" customWidth="1"/>
    <col min="7" max="7" width="14.140625" style="5" customWidth="1"/>
    <col min="8" max="8" width="0.5625" style="69" hidden="1" customWidth="1"/>
    <col min="9" max="9" width="9.140625" style="69" hidden="1" customWidth="1"/>
    <col min="10" max="10" width="10.57421875" style="69" hidden="1" customWidth="1"/>
    <col min="11" max="11" width="10.8515625" style="69" hidden="1" customWidth="1"/>
    <col min="12" max="12" width="13.8515625" style="69" customWidth="1"/>
    <col min="13" max="13" width="13.003906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437</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107" t="s">
        <v>428</v>
      </c>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3"/>
      <c r="EH4" s="113"/>
      <c r="EI4" s="113"/>
      <c r="EJ4" s="113"/>
      <c r="EK4" s="113"/>
      <c r="EL4" s="112"/>
      <c r="EM4" s="112"/>
      <c r="EN4" s="112"/>
      <c r="EO4" s="112"/>
      <c r="EP4" s="112"/>
      <c r="EQ4" s="112"/>
      <c r="ER4" s="112"/>
      <c r="ES4" s="112"/>
      <c r="ET4" s="112"/>
      <c r="EU4" s="112"/>
      <c r="EV4" s="112"/>
      <c r="EW4" s="112"/>
      <c r="EX4" s="112"/>
      <c r="EY4" s="112"/>
      <c r="EZ4" s="112"/>
      <c r="FA4" s="112"/>
      <c r="FB4" s="112"/>
      <c r="FC4" s="112"/>
      <c r="FD4" s="112"/>
      <c r="FE4" s="112"/>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+C8+C64+C92</f>
        <v>0</v>
      </c>
      <c r="D7" s="65">
        <f>+D8+D64+D92</f>
        <v>373400000</v>
      </c>
      <c r="E7" s="65">
        <f>+E8+E64+E92</f>
        <v>373400000</v>
      </c>
      <c r="F7" s="65">
        <f>+F8+F64+F92</f>
        <v>27566124.04</v>
      </c>
      <c r="G7" s="65">
        <f>+G8+G64+G92</f>
        <v>27566124.04</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+C14+C51+C9</f>
        <v>0</v>
      </c>
      <c r="D8" s="65">
        <f>+D14+D51+D9</f>
        <v>372560000</v>
      </c>
      <c r="E8" s="65">
        <f>+E14+E51+E9</f>
        <v>372560000</v>
      </c>
      <c r="F8" s="65">
        <f>+F14+F51+F9</f>
        <v>29686368.04</v>
      </c>
      <c r="G8" s="65">
        <f>+G14+G51+G9</f>
        <v>29686368.04</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30">
      <c r="A9" s="79" t="s">
        <v>12</v>
      </c>
      <c r="B9" s="80" t="s">
        <v>13</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60">
      <c r="A10" s="79" t="s">
        <v>14</v>
      </c>
      <c r="B10" s="80" t="s">
        <v>15</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60">
      <c r="A11" s="79" t="s">
        <v>16</v>
      </c>
      <c r="B11" s="80" t="s">
        <v>17</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+C15+C27</f>
        <v>0</v>
      </c>
      <c r="D14" s="65">
        <f>+D15+D27</f>
        <v>372012000</v>
      </c>
      <c r="E14" s="65">
        <f>+E15+E27</f>
        <v>372012000</v>
      </c>
      <c r="F14" s="65">
        <f>+F15+F27</f>
        <v>29667654.21</v>
      </c>
      <c r="G14" s="65">
        <f>+G15+G27</f>
        <v>29667654.21</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+C16+C23+C26</f>
        <v>0</v>
      </c>
      <c r="D15" s="65">
        <f>+D16+D23+D26</f>
        <v>16919000</v>
      </c>
      <c r="E15" s="65">
        <f>+E16+E23+E26</f>
        <v>16919000</v>
      </c>
      <c r="F15" s="65">
        <f>+F16+F23+F26</f>
        <v>1488343.21</v>
      </c>
      <c r="G15" s="65">
        <f>+G16+G23+G26</f>
        <v>1488343.21</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C17+C18+C20+C21+C22+C19</f>
        <v>0</v>
      </c>
      <c r="D16" s="65">
        <f>D17+D18+D20+D21+D22+D19</f>
        <v>0</v>
      </c>
      <c r="E16" s="65">
        <f>E17+E18+E20+E21+E22+E19</f>
        <v>0</v>
      </c>
      <c r="F16" s="65">
        <f>F17+F18+F20+F21+F22+F19</f>
        <v>176943</v>
      </c>
      <c r="G16" s="65">
        <f>G17+G18+G20+G21+G22+G19</f>
        <v>176943</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c r="E17" s="65">
        <v>0</v>
      </c>
      <c r="F17" s="46">
        <v>176943</v>
      </c>
      <c r="G17" s="46">
        <v>176943</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c r="G18" s="4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30">
      <c r="A19" s="82" t="s">
        <v>31</v>
      </c>
      <c r="B19" s="83" t="s">
        <v>32</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v>0</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34.5">
      <c r="A23" s="79" t="s">
        <v>39</v>
      </c>
      <c r="B23" s="85" t="s">
        <v>40</v>
      </c>
      <c r="C23" s="65">
        <f>C24+C25</f>
        <v>0</v>
      </c>
      <c r="D23" s="65">
        <f>D24+D25</f>
        <v>0</v>
      </c>
      <c r="E23" s="65">
        <f>E24+E25</f>
        <v>0</v>
      </c>
      <c r="F23" s="65">
        <f>F24+F25</f>
        <v>16424</v>
      </c>
      <c r="G23" s="65">
        <f>G24+G25</f>
        <v>16424</v>
      </c>
      <c r="H23" s="81"/>
      <c r="I23" s="81"/>
      <c r="J23" s="81"/>
      <c r="K23" s="81"/>
      <c r="L23" s="109"/>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49.5">
      <c r="A24" s="82" t="s">
        <v>41</v>
      </c>
      <c r="B24" s="84" t="s">
        <v>42</v>
      </c>
      <c r="C24" s="46"/>
      <c r="D24" s="65"/>
      <c r="E24" s="65">
        <v>0</v>
      </c>
      <c r="F24" s="46">
        <v>16424</v>
      </c>
      <c r="G24" s="46">
        <v>16424</v>
      </c>
      <c r="H24" s="81"/>
      <c r="I24" s="81"/>
      <c r="J24" s="81"/>
      <c r="K24" s="81"/>
      <c r="L24" s="109"/>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49.5">
      <c r="A25" s="82" t="s">
        <v>43</v>
      </c>
      <c r="B25" s="84" t="s">
        <v>44</v>
      </c>
      <c r="C25" s="46"/>
      <c r="D25" s="65"/>
      <c r="E25" s="65"/>
      <c r="F25" s="46"/>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49.5">
      <c r="A26" s="82"/>
      <c r="B26" s="84" t="s">
        <v>45</v>
      </c>
      <c r="C26" s="46"/>
      <c r="D26" s="65">
        <v>16919000</v>
      </c>
      <c r="E26" s="65">
        <v>16919000</v>
      </c>
      <c r="F26" s="46">
        <v>1294976.21</v>
      </c>
      <c r="G26" s="46">
        <v>1294976.21</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C28+C34+C50+C35+C36+C37+C38+C39+C40+C41+C42+C43+C44+C45+C46+C47+C48+C49</f>
        <v>0</v>
      </c>
      <c r="D27" s="65">
        <f>D28+D34+D50+D35+D36+D37+D38+D39+D40+D41+D42+D43+D44+D45+D46+D47+D48+D49</f>
        <v>355093000</v>
      </c>
      <c r="E27" s="65">
        <f>E28+E34+E50+E35+E36+E37+E38+E39+E40+E41+E42+E43+E44+E45+E46+E47+E48+E49</f>
        <v>355093000</v>
      </c>
      <c r="F27" s="65">
        <f>F28+F34+F50+F35+F36+F37+F38+F39+F40+F41+F42+F43+F44+F45+F46+F47+F48+F49</f>
        <v>28179311</v>
      </c>
      <c r="G27" s="65">
        <f>G28+G34+G50+G35+G36+G37+G38+G39+G40+G41+G42+G43+G44+G45+G46+G47+G48+G49</f>
        <v>28179311</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30">
      <c r="A28" s="79" t="s">
        <v>48</v>
      </c>
      <c r="B28" s="80" t="s">
        <v>49</v>
      </c>
      <c r="C28" s="65">
        <f>C29+C30+C31+C32+C33</f>
        <v>0</v>
      </c>
      <c r="D28" s="65">
        <f>D29+D30+D31+D32+D33</f>
        <v>346444000</v>
      </c>
      <c r="E28" s="65">
        <f>E29+E30+E31+E32+E33</f>
        <v>346444000</v>
      </c>
      <c r="F28" s="65">
        <f>F29+F30+F31+F32+F33</f>
        <v>27725281</v>
      </c>
      <c r="G28" s="65">
        <f>G29+G30+G31+G32+G33</f>
        <v>27725281</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346444000</v>
      </c>
      <c r="E29" s="65">
        <v>346444000</v>
      </c>
      <c r="F29" s="46">
        <v>27723083</v>
      </c>
      <c r="G29" s="46">
        <v>27723083</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82.5">
      <c r="A30" s="82" t="s">
        <v>52</v>
      </c>
      <c r="B30" s="84" t="s">
        <v>53</v>
      </c>
      <c r="C30" s="46"/>
      <c r="D30" s="65"/>
      <c r="E30" s="65"/>
      <c r="F30" s="46">
        <v>-6175</v>
      </c>
      <c r="G30" s="46">
        <v>-6175</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v>8373</v>
      </c>
      <c r="G32" s="46">
        <v>8373</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30">
      <c r="A33" s="82" t="s">
        <v>58</v>
      </c>
      <c r="B33" s="83" t="s">
        <v>59</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42.75">
      <c r="A35" s="82" t="s">
        <v>62</v>
      </c>
      <c r="B35" s="86" t="s">
        <v>63</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60">
      <c r="A36" s="82" t="s">
        <v>64</v>
      </c>
      <c r="B36" s="83" t="s">
        <v>65</v>
      </c>
      <c r="C36" s="46"/>
      <c r="D36" s="65">
        <v>15000</v>
      </c>
      <c r="E36" s="65">
        <v>15000</v>
      </c>
      <c r="F36" s="46">
        <v>706</v>
      </c>
      <c r="G36" s="46">
        <v>706</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90">
      <c r="A37" s="82" t="s">
        <v>66</v>
      </c>
      <c r="B37" s="83" t="s">
        <v>67</v>
      </c>
      <c r="C37" s="46"/>
      <c r="D37" s="65"/>
      <c r="E37" s="65">
        <v>0</v>
      </c>
      <c r="F37" s="46">
        <v>52</v>
      </c>
      <c r="G37" s="46">
        <v>52</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60">
      <c r="A38" s="82" t="s">
        <v>68</v>
      </c>
      <c r="B38" s="83" t="s">
        <v>69</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75">
      <c r="A39" s="82" t="s">
        <v>70</v>
      </c>
      <c r="B39" s="83" t="s">
        <v>71</v>
      </c>
      <c r="C39" s="46"/>
      <c r="D39" s="65"/>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75">
      <c r="A40" s="82" t="s">
        <v>72</v>
      </c>
      <c r="B40" s="83" t="s">
        <v>73</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75">
      <c r="A41" s="82" t="s">
        <v>74</v>
      </c>
      <c r="B41" s="83" t="s">
        <v>75</v>
      </c>
      <c r="C41" s="46"/>
      <c r="D41" s="65"/>
      <c r="E41" s="65"/>
      <c r="F41" s="46"/>
      <c r="G41" s="46">
        <v>0</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60">
      <c r="A42" s="82" t="s">
        <v>76</v>
      </c>
      <c r="B42" s="83" t="s">
        <v>77</v>
      </c>
      <c r="C42" s="46"/>
      <c r="D42" s="65">
        <v>8000</v>
      </c>
      <c r="E42" s="65">
        <v>8000</v>
      </c>
      <c r="F42" s="46">
        <v>22</v>
      </c>
      <c r="G42" s="46">
        <v>22</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v>-3130</v>
      </c>
      <c r="G43" s="46">
        <v>-3130</v>
      </c>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c r="E44" s="65"/>
      <c r="F44" s="46">
        <v>42173</v>
      </c>
      <c r="G44" s="46">
        <v>42173</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53000</v>
      </c>
      <c r="E45" s="65">
        <v>53000</v>
      </c>
      <c r="F45" s="46">
        <v>3096</v>
      </c>
      <c r="G45" s="46">
        <v>3096</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v>0</v>
      </c>
      <c r="E46" s="65">
        <v>0</v>
      </c>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30">
      <c r="A47" s="87" t="s">
        <v>86</v>
      </c>
      <c r="B47" s="88" t="s">
        <v>87</v>
      </c>
      <c r="C47" s="46"/>
      <c r="D47" s="65"/>
      <c r="E47" s="65"/>
      <c r="F47" s="46"/>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v>15000</v>
      </c>
      <c r="E48" s="65">
        <v>15000</v>
      </c>
      <c r="F48" s="46">
        <v>3004</v>
      </c>
      <c r="G48" s="46">
        <v>3004</v>
      </c>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8558000</v>
      </c>
      <c r="E49" s="65">
        <v>8558000</v>
      </c>
      <c r="F49" s="46">
        <v>408107</v>
      </c>
      <c r="G49" s="46">
        <v>408107</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30">
      <c r="A50" s="82" t="s">
        <v>92</v>
      </c>
      <c r="B50" s="83" t="s">
        <v>93</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+C52+C57</f>
        <v>0</v>
      </c>
      <c r="D51" s="65">
        <f>+D52+D57</f>
        <v>548000</v>
      </c>
      <c r="E51" s="65">
        <f>+E52+E57</f>
        <v>548000</v>
      </c>
      <c r="F51" s="65">
        <f>+F52+F57</f>
        <v>18713.83</v>
      </c>
      <c r="G51" s="65">
        <f>+G52+G57</f>
        <v>18713.83</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+C58+C62</f>
        <v>0</v>
      </c>
      <c r="D57" s="65">
        <f>+D58+D62</f>
        <v>548000</v>
      </c>
      <c r="E57" s="65">
        <f>+E58+E62</f>
        <v>548000</v>
      </c>
      <c r="F57" s="65">
        <f>+F58+F62</f>
        <v>18713.83</v>
      </c>
      <c r="G57" s="65">
        <f>+G58+G62</f>
        <v>18713.83</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C61+C59+C60</f>
        <v>0</v>
      </c>
      <c r="D58" s="65">
        <f>D61+D59+D60</f>
        <v>548000</v>
      </c>
      <c r="E58" s="65">
        <f>E61+E59+E60</f>
        <v>548000</v>
      </c>
      <c r="F58" s="65">
        <f>F61+F59+F60</f>
        <v>18713.83</v>
      </c>
      <c r="G58" s="65">
        <f>G61+G59+G60</f>
        <v>18713.83</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30">
      <c r="A59" s="90" t="s">
        <v>110</v>
      </c>
      <c r="B59" s="80" t="s">
        <v>111</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30">
      <c r="A60" s="90" t="s">
        <v>112</v>
      </c>
      <c r="B60" s="80" t="s">
        <v>113</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548000</v>
      </c>
      <c r="E61" s="65">
        <v>548000</v>
      </c>
      <c r="F61" s="46">
        <v>18713.83</v>
      </c>
      <c r="G61" s="46">
        <v>18713.83</v>
      </c>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+C65</f>
        <v>0</v>
      </c>
      <c r="D64" s="65">
        <f>+D65</f>
        <v>840000</v>
      </c>
      <c r="E64" s="65">
        <f>+E65</f>
        <v>840000</v>
      </c>
      <c r="F64" s="65">
        <f>+F65</f>
        <v>-1</v>
      </c>
      <c r="G64" s="65">
        <f>+G65</f>
        <v>-1</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+C66+C79</f>
        <v>0</v>
      </c>
      <c r="D65" s="65">
        <f>+D66+D79</f>
        <v>840000</v>
      </c>
      <c r="E65" s="65">
        <f>+E66+E79</f>
        <v>840000</v>
      </c>
      <c r="F65" s="65">
        <f>+F66+F79</f>
        <v>-1</v>
      </c>
      <c r="G65" s="65">
        <f>+G66+G79</f>
        <v>-1</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C67+C68+C69+C70+C72+C73+C74+C75+C71+C76+C77+C78</f>
        <v>0</v>
      </c>
      <c r="D66" s="65">
        <f>D67+D68+D69+D70+D72+D73+D74+D75+D71+D76+D77+D78</f>
        <v>840000</v>
      </c>
      <c r="E66" s="65">
        <f>E67+E68+E69+E70+E72+E73+E74+E75+E71+E76+E77+E78</f>
        <v>840000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45">
      <c r="A67" s="82" t="s">
        <v>126</v>
      </c>
      <c r="B67" s="91" t="s">
        <v>127</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45">
      <c r="A68" s="82" t="s">
        <v>128</v>
      </c>
      <c r="B68" s="91" t="s">
        <v>129</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45">
      <c r="A69" s="92" t="s">
        <v>130</v>
      </c>
      <c r="B69" s="91" t="s">
        <v>131</v>
      </c>
      <c r="C69" s="46"/>
      <c r="D69" s="65"/>
      <c r="E69" s="65">
        <v>0</v>
      </c>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45">
      <c r="A70" s="82" t="s">
        <v>132</v>
      </c>
      <c r="B70" s="93" t="s">
        <v>133</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30">
      <c r="A71" s="82" t="s">
        <v>134</v>
      </c>
      <c r="B71" s="93" t="s">
        <v>135</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90">
      <c r="A75" s="82" t="s">
        <v>142</v>
      </c>
      <c r="B75" s="93" t="s">
        <v>143</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45">
      <c r="A76" s="82" t="s">
        <v>144</v>
      </c>
      <c r="B76" s="93" t="s">
        <v>145</v>
      </c>
      <c r="C76" s="46"/>
      <c r="D76" s="65">
        <v>840000</v>
      </c>
      <c r="E76" s="65">
        <v>840000</v>
      </c>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75">
      <c r="A78" s="82"/>
      <c r="B78" s="93" t="s">
        <v>148</v>
      </c>
      <c r="C78" s="46"/>
      <c r="D78" s="65">
        <v>0</v>
      </c>
      <c r="E78" s="65">
        <v>0</v>
      </c>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+C80+C81+C82+C83+C84+C85+C86+C87</f>
        <v>0</v>
      </c>
      <c r="D79" s="65">
        <f>+D80+D81+D82+D83+D84+D85+D86+D87</f>
        <v>0</v>
      </c>
      <c r="E79" s="65">
        <f>+E80+E81+E82+E83+E84+E85+E86+E87</f>
        <v>0</v>
      </c>
      <c r="F79" s="65">
        <f>+F80+F81+F82+F83+F84+F85+F86+F87</f>
        <v>-1</v>
      </c>
      <c r="G79" s="65">
        <f>+G80+G81+G82+G83+G84+G85+G86+G87</f>
        <v>-1</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45">
      <c r="A80" s="94" t="s">
        <v>151</v>
      </c>
      <c r="B80" s="83" t="s">
        <v>152</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45">
      <c r="A81" s="94" t="s">
        <v>153</v>
      </c>
      <c r="B81" s="36" t="s">
        <v>133</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60">
      <c r="A82" s="82" t="s">
        <v>154</v>
      </c>
      <c r="B82" s="83" t="s">
        <v>155</v>
      </c>
      <c r="C82" s="46"/>
      <c r="D82" s="65"/>
      <c r="E82" s="65"/>
      <c r="F82" s="46"/>
      <c r="G82" s="46"/>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60">
      <c r="A83" s="82" t="s">
        <v>156</v>
      </c>
      <c r="B83" s="83" t="s">
        <v>157</v>
      </c>
      <c r="C83" s="46"/>
      <c r="D83" s="65"/>
      <c r="E83" s="65"/>
      <c r="F83" s="46">
        <v>-1</v>
      </c>
      <c r="G83" s="46">
        <v>-1</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81"/>
      <c r="M85" s="81"/>
      <c r="AR85" s="6"/>
      <c r="BR85" s="6"/>
      <c r="BS85" s="6"/>
      <c r="BT85" s="6"/>
      <c r="CL85" s="6"/>
    </row>
    <row r="86" spans="1:90" ht="105">
      <c r="A86" s="96" t="s">
        <v>161</v>
      </c>
      <c r="B86" s="97" t="s">
        <v>162</v>
      </c>
      <c r="C86" s="46"/>
      <c r="D86" s="65"/>
      <c r="E86" s="65"/>
      <c r="F86" s="46"/>
      <c r="G86" s="46"/>
      <c r="H86" s="81"/>
      <c r="M86" s="81"/>
      <c r="BR86" s="6"/>
      <c r="BS86" s="6"/>
      <c r="BT86" s="6"/>
      <c r="CL86" s="6"/>
    </row>
    <row r="87" spans="1:90" ht="45">
      <c r="A87" s="96" t="s">
        <v>163</v>
      </c>
      <c r="B87" s="98" t="s">
        <v>164</v>
      </c>
      <c r="C87" s="46"/>
      <c r="D87" s="65"/>
      <c r="E87" s="65"/>
      <c r="F87" s="46"/>
      <c r="G87" s="46"/>
      <c r="H87" s="81"/>
      <c r="M87" s="81"/>
      <c r="BR87" s="6"/>
      <c r="BS87" s="6"/>
      <c r="BT87" s="6"/>
      <c r="CL87" s="6"/>
    </row>
    <row r="88" spans="1:90" ht="30">
      <c r="A88" s="99" t="s">
        <v>165</v>
      </c>
      <c r="B88" s="99" t="s">
        <v>166</v>
      </c>
      <c r="C88" s="65">
        <f>C89</f>
        <v>0</v>
      </c>
      <c r="D88" s="65">
        <f aca="true" t="shared" si="0" ref="D88:G90">D89</f>
        <v>0</v>
      </c>
      <c r="E88" s="65">
        <f t="shared" si="0"/>
        <v>0</v>
      </c>
      <c r="F88" s="65">
        <f t="shared" si="0"/>
        <v>0</v>
      </c>
      <c r="G88" s="65">
        <f t="shared" si="0"/>
        <v>0</v>
      </c>
      <c r="M88" s="81"/>
      <c r="CL88" s="6"/>
    </row>
    <row r="89" spans="1:90" ht="60">
      <c r="A89" s="99" t="s">
        <v>167</v>
      </c>
      <c r="B89" s="99" t="s">
        <v>168</v>
      </c>
      <c r="C89" s="65">
        <f>C90</f>
        <v>0</v>
      </c>
      <c r="D89" s="65">
        <f t="shared" si="0"/>
        <v>0</v>
      </c>
      <c r="E89" s="65">
        <f t="shared" si="0"/>
        <v>0</v>
      </c>
      <c r="F89" s="65">
        <f t="shared" si="0"/>
        <v>0</v>
      </c>
      <c r="G89" s="65">
        <f t="shared" si="0"/>
        <v>0</v>
      </c>
      <c r="M89" s="81"/>
      <c r="CL89" s="6"/>
    </row>
    <row r="90" spans="1:90" ht="30">
      <c r="A90" s="98"/>
      <c r="B90" s="98" t="s">
        <v>169</v>
      </c>
      <c r="C90" s="65">
        <f>C91</f>
        <v>0</v>
      </c>
      <c r="D90" s="65">
        <f t="shared" si="0"/>
        <v>0</v>
      </c>
      <c r="E90" s="65">
        <f t="shared" si="0"/>
        <v>0</v>
      </c>
      <c r="F90" s="65">
        <f t="shared" si="0"/>
        <v>0</v>
      </c>
      <c r="G90" s="65">
        <f t="shared" si="0"/>
        <v>0</v>
      </c>
      <c r="M90" s="81"/>
      <c r="CL90" s="6"/>
    </row>
    <row r="91" spans="1:90" ht="15">
      <c r="A91" s="98" t="s">
        <v>170</v>
      </c>
      <c r="B91" s="98" t="s">
        <v>171</v>
      </c>
      <c r="C91" s="46"/>
      <c r="D91" s="65"/>
      <c r="E91" s="46"/>
      <c r="F91" s="46"/>
      <c r="G91" s="46"/>
      <c r="M91" s="81"/>
      <c r="CL91" s="6"/>
    </row>
    <row r="92" spans="1:90" ht="15">
      <c r="A92" s="99" t="s">
        <v>172</v>
      </c>
      <c r="B92" s="99" t="s">
        <v>173</v>
      </c>
      <c r="C92" s="65">
        <f>C93</f>
        <v>0</v>
      </c>
      <c r="D92" s="65">
        <f>D93</f>
        <v>0</v>
      </c>
      <c r="E92" s="65">
        <f>E93</f>
        <v>0</v>
      </c>
      <c r="F92" s="65">
        <f>F93</f>
        <v>-2120243</v>
      </c>
      <c r="G92" s="65">
        <f>G93</f>
        <v>-2120243</v>
      </c>
      <c r="M92" s="81"/>
      <c r="CL92" s="6"/>
    </row>
    <row r="93" spans="1:90" ht="45">
      <c r="A93" s="98" t="s">
        <v>174</v>
      </c>
      <c r="B93" s="98" t="s">
        <v>175</v>
      </c>
      <c r="C93" s="46"/>
      <c r="D93" s="65"/>
      <c r="E93" s="46"/>
      <c r="F93" s="46">
        <v>-2120243</v>
      </c>
      <c r="G93" s="46">
        <v>-2120243</v>
      </c>
      <c r="M93" s="81"/>
      <c r="CL93" s="6"/>
    </row>
    <row r="94" spans="12:90" ht="15">
      <c r="L94" s="6"/>
      <c r="M94" s="81"/>
      <c r="CL94" s="6"/>
    </row>
    <row r="95" spans="2:90" ht="15">
      <c r="B95" s="5" t="s">
        <v>434</v>
      </c>
      <c r="E95" s="47" t="s">
        <v>427</v>
      </c>
      <c r="CL95" s="6"/>
    </row>
    <row r="96" spans="2:90" ht="15">
      <c r="B96" s="111" t="s">
        <v>432</v>
      </c>
      <c r="C96" s="111"/>
      <c r="E96" s="111" t="s">
        <v>433</v>
      </c>
      <c r="F96" s="111"/>
      <c r="CL96" s="6"/>
    </row>
    <row r="97" ht="15">
      <c r="CL97" s="6"/>
    </row>
    <row r="98" ht="15">
      <c r="CL98" s="6"/>
    </row>
    <row r="99" ht="15">
      <c r="CL99" s="6"/>
    </row>
    <row r="100" ht="15">
      <c r="CL100" s="6"/>
    </row>
    <row r="101" ht="15">
      <c r="CL101" s="6"/>
    </row>
    <row r="102" ht="15">
      <c r="CL102" s="6"/>
    </row>
    <row r="103" ht="15">
      <c r="CL103" s="6"/>
    </row>
  </sheetData>
  <sheetProtection/>
  <protectedRanges>
    <protectedRange sqref="C85:C86 C69:C81 C61 F85:G87 C29:C50 C54:C55 F69:G78 F80:G81 C17:C26 F29:G50 F24:G26 F54:G54 D79:G79 F17:G22 D23:G23 D55:G55 C57:G57 C64:G65 F61:G61" name="Zonă1"/>
  </protectedRanges>
  <mergeCells count="33">
    <mergeCell ref="B96:C96"/>
    <mergeCell ref="E96:F96"/>
    <mergeCell ref="EV4:EZ4"/>
    <mergeCell ref="FA4:FE4"/>
    <mergeCell ref="DR4:DV4"/>
    <mergeCell ref="DW4:EA4"/>
    <mergeCell ref="EB4:EF4"/>
    <mergeCell ref="EG4:EK4"/>
    <mergeCell ref="EL4:EP4"/>
    <mergeCell ref="EQ4:EU4"/>
    <mergeCell ref="DM4:DQ4"/>
    <mergeCell ref="BJ4:BN4"/>
    <mergeCell ref="BO4:BS4"/>
    <mergeCell ref="BT4:BX4"/>
    <mergeCell ref="BY4:CC4"/>
    <mergeCell ref="CD4:CH4"/>
    <mergeCell ref="CI4:CM4"/>
    <mergeCell ref="CN4:CR4"/>
    <mergeCell ref="CS4:CW4"/>
    <mergeCell ref="AK4:AO4"/>
    <mergeCell ref="AP4:AT4"/>
    <mergeCell ref="AU4:AY4"/>
    <mergeCell ref="AZ4:BD4"/>
    <mergeCell ref="DC4:DG4"/>
    <mergeCell ref="DH4:DL4"/>
    <mergeCell ref="BE4:BI4"/>
    <mergeCell ref="H4:K4"/>
    <mergeCell ref="L4:P4"/>
    <mergeCell ref="Q4:U4"/>
    <mergeCell ref="V4:Z4"/>
    <mergeCell ref="CX4:DB4"/>
    <mergeCell ref="AA4:AE4"/>
    <mergeCell ref="AF4:AJ4"/>
  </mergeCells>
  <printOptions/>
  <pageMargins left="0.75" right="0.75" top="1" bottom="1" header="0.5" footer="0.5"/>
  <pageSetup horizontalDpi="600" verticalDpi="600" orientation="portrait" scale="6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IL203"/>
  <sheetViews>
    <sheetView zoomScalePageLayoutView="0" workbookViewId="0" topLeftCell="A1">
      <pane xSplit="3" ySplit="6" topLeftCell="E7" activePane="bottomRight" state="frozen"/>
      <selection pane="topLeft" activeCell="B2" sqref="B2"/>
      <selection pane="topRight" activeCell="B2" sqref="B2"/>
      <selection pane="bottomLeft" activeCell="B2" sqref="B2"/>
      <selection pane="bottomRight" activeCell="B2" sqref="B2"/>
    </sheetView>
  </sheetViews>
  <sheetFormatPr defaultColWidth="9.140625" defaultRowHeight="12.75"/>
  <cols>
    <col min="1" max="1" width="8.421875" style="1" customWidth="1"/>
    <col min="2" max="2" width="47.7109375" style="4" customWidth="1"/>
    <col min="3" max="3" width="5.28125" style="4" customWidth="1"/>
    <col min="4" max="4" width="17.7109375" style="4" customWidth="1"/>
    <col min="5" max="5" width="17.28125" style="4" customWidth="1"/>
    <col min="6" max="6" width="15.7109375" style="4" customWidth="1"/>
    <col min="7" max="7" width="17.8515625" style="4" customWidth="1"/>
    <col min="8" max="8" width="14.57421875" style="4" customWidth="1"/>
    <col min="9" max="9" width="0.9921875" style="5" customWidth="1"/>
    <col min="10" max="30" width="9.140625" style="5" hidden="1" customWidth="1"/>
    <col min="31" max="31" width="11.00390625" style="5" customWidth="1"/>
    <col min="32" max="16384" width="9.140625" style="5" customWidth="1"/>
  </cols>
  <sheetData>
    <row r="1" spans="2:3" ht="17.25">
      <c r="B1" s="2" t="s">
        <v>436</v>
      </c>
      <c r="C1" s="3"/>
    </row>
    <row r="2" spans="2:3" ht="16.5">
      <c r="B2" s="107" t="s">
        <v>428</v>
      </c>
      <c r="C2" s="3"/>
    </row>
    <row r="3" spans="2:4" ht="15">
      <c r="B3" s="3"/>
      <c r="C3" s="3"/>
      <c r="D3" s="6"/>
    </row>
    <row r="4" spans="4:8" ht="15">
      <c r="D4" s="7"/>
      <c r="E4" s="7"/>
      <c r="F4" s="8"/>
      <c r="G4" s="9"/>
      <c r="H4" s="10" t="s">
        <v>419</v>
      </c>
    </row>
    <row r="5" spans="1:8" s="14" customFormat="1" ht="6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359190670</v>
      </c>
      <c r="E7" s="54">
        <f t="shared" si="0"/>
        <v>361094670</v>
      </c>
      <c r="F7" s="54">
        <f t="shared" si="0"/>
        <v>361094670</v>
      </c>
      <c r="G7" s="54">
        <f t="shared" si="0"/>
        <v>68045110.03</v>
      </c>
      <c r="H7" s="54">
        <f t="shared" si="0"/>
        <v>68045110.03</v>
      </c>
      <c r="I7" s="20"/>
      <c r="J7" s="20"/>
    </row>
    <row r="8" spans="1:10" s="21" customFormat="1" ht="15">
      <c r="A8" s="18" t="s">
        <v>184</v>
      </c>
      <c r="B8" s="22" t="s">
        <v>185</v>
      </c>
      <c r="C8" s="55">
        <f aca="true" t="shared" si="1" ref="C8:H8">+C9+C10+C13+C11+C12+C15+C171</f>
        <v>0</v>
      </c>
      <c r="D8" s="55">
        <f t="shared" si="1"/>
        <v>359190670</v>
      </c>
      <c r="E8" s="55">
        <f t="shared" si="1"/>
        <v>361094670</v>
      </c>
      <c r="F8" s="55">
        <f t="shared" si="1"/>
        <v>361094670</v>
      </c>
      <c r="G8" s="55">
        <f t="shared" si="1"/>
        <v>68045110.03</v>
      </c>
      <c r="H8" s="55">
        <f t="shared" si="1"/>
        <v>68045110.03</v>
      </c>
      <c r="I8" s="20"/>
      <c r="J8" s="20"/>
    </row>
    <row r="9" spans="1:10" s="21" customFormat="1" ht="15">
      <c r="A9" s="18" t="s">
        <v>186</v>
      </c>
      <c r="B9" s="22" t="s">
        <v>187</v>
      </c>
      <c r="C9" s="55">
        <f aca="true" t="shared" si="2" ref="C9:H9">+C23</f>
        <v>0</v>
      </c>
      <c r="D9" s="55">
        <f t="shared" si="2"/>
        <v>6331980</v>
      </c>
      <c r="E9" s="55">
        <f t="shared" si="2"/>
        <v>6331980</v>
      </c>
      <c r="F9" s="55">
        <f t="shared" si="2"/>
        <v>6331980</v>
      </c>
      <c r="G9" s="55">
        <f t="shared" si="2"/>
        <v>511090</v>
      </c>
      <c r="H9" s="55">
        <f t="shared" si="2"/>
        <v>511090</v>
      </c>
      <c r="I9" s="20"/>
      <c r="J9" s="20"/>
    </row>
    <row r="10" spans="1:10" s="21" customFormat="1" ht="16.5" customHeight="1">
      <c r="A10" s="18" t="s">
        <v>188</v>
      </c>
      <c r="B10" s="22" t="s">
        <v>189</v>
      </c>
      <c r="C10" s="55">
        <f aca="true" t="shared" si="3" ref="C10:H10">+C44</f>
        <v>0</v>
      </c>
      <c r="D10" s="55">
        <f t="shared" si="3"/>
        <v>87994690</v>
      </c>
      <c r="E10" s="55">
        <f t="shared" si="3"/>
        <v>89898690</v>
      </c>
      <c r="F10" s="55">
        <f t="shared" si="3"/>
        <v>89898690</v>
      </c>
      <c r="G10" s="55">
        <f t="shared" si="3"/>
        <v>42771919.31000001</v>
      </c>
      <c r="H10" s="55">
        <f t="shared" si="3"/>
        <v>42771919.31000001</v>
      </c>
      <c r="I10" s="20"/>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20"/>
      <c r="J11" s="20"/>
    </row>
    <row r="12" spans="1:10" s="21" customFormat="1" ht="30">
      <c r="A12" s="18"/>
      <c r="B12" s="22" t="s">
        <v>192</v>
      </c>
      <c r="C12" s="55">
        <f aca="true" t="shared" si="5" ref="C12:H12">C172</f>
        <v>0</v>
      </c>
      <c r="D12" s="55">
        <f t="shared" si="5"/>
        <v>239916000</v>
      </c>
      <c r="E12" s="55">
        <f t="shared" si="5"/>
        <v>239916000</v>
      </c>
      <c r="F12" s="55">
        <f t="shared" si="5"/>
        <v>239916000</v>
      </c>
      <c r="G12" s="55">
        <f t="shared" si="5"/>
        <v>22356493</v>
      </c>
      <c r="H12" s="55">
        <f t="shared" si="5"/>
        <v>22356493</v>
      </c>
      <c r="I12" s="20"/>
      <c r="J12" s="20"/>
    </row>
    <row r="13" spans="1:10" s="21" customFormat="1" ht="16.5" customHeight="1">
      <c r="A13" s="18" t="s">
        <v>193</v>
      </c>
      <c r="B13" s="22" t="s">
        <v>194</v>
      </c>
      <c r="C13" s="55">
        <f aca="true" t="shared" si="6" ref="C13:H13">C179</f>
        <v>0</v>
      </c>
      <c r="D13" s="55">
        <f t="shared" si="6"/>
        <v>24948000</v>
      </c>
      <c r="E13" s="55">
        <f t="shared" si="6"/>
        <v>24948000</v>
      </c>
      <c r="F13" s="55">
        <f t="shared" si="6"/>
        <v>24948000</v>
      </c>
      <c r="G13" s="55">
        <f t="shared" si="6"/>
        <v>2411915</v>
      </c>
      <c r="H13" s="55">
        <f t="shared" si="6"/>
        <v>2411915</v>
      </c>
      <c r="I13" s="20"/>
      <c r="J13" s="20"/>
    </row>
    <row r="14" spans="1:10" s="21" customFormat="1" ht="45">
      <c r="A14" s="18" t="s">
        <v>195</v>
      </c>
      <c r="B14" s="22" t="s">
        <v>196</v>
      </c>
      <c r="C14" s="55">
        <f aca="true" t="shared" si="7" ref="C14:H14">C186</f>
        <v>0</v>
      </c>
      <c r="D14" s="55">
        <f t="shared" si="7"/>
        <v>0</v>
      </c>
      <c r="E14" s="55">
        <f t="shared" si="7"/>
        <v>0</v>
      </c>
      <c r="F14" s="55">
        <f t="shared" si="7"/>
        <v>0</v>
      </c>
      <c r="G14" s="55">
        <f t="shared" si="7"/>
        <v>0</v>
      </c>
      <c r="H14" s="55">
        <f t="shared" si="7"/>
        <v>0</v>
      </c>
      <c r="I14" s="20"/>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20"/>
      <c r="J15" s="20"/>
    </row>
    <row r="16" spans="1:10" s="21" customFormat="1" ht="16.5" customHeight="1">
      <c r="A16" s="18" t="s">
        <v>198</v>
      </c>
      <c r="B16" s="22" t="s">
        <v>199</v>
      </c>
      <c r="C16" s="55">
        <f aca="true" t="shared" si="9" ref="C16:H17">C79</f>
        <v>0</v>
      </c>
      <c r="D16" s="55">
        <f t="shared" si="9"/>
        <v>0</v>
      </c>
      <c r="E16" s="55">
        <f t="shared" si="9"/>
        <v>0</v>
      </c>
      <c r="F16" s="55">
        <f t="shared" si="9"/>
        <v>0</v>
      </c>
      <c r="G16" s="55">
        <f t="shared" si="9"/>
        <v>0</v>
      </c>
      <c r="H16" s="55">
        <f t="shared" si="9"/>
        <v>0</v>
      </c>
      <c r="I16" s="20"/>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202</v>
      </c>
      <c r="C18" s="55">
        <f aca="true" t="shared" si="10" ref="C18:H18">C171+C185</f>
        <v>0</v>
      </c>
      <c r="D18" s="55">
        <f t="shared" si="10"/>
        <v>0</v>
      </c>
      <c r="E18" s="55">
        <f t="shared" si="10"/>
        <v>0</v>
      </c>
      <c r="F18" s="55">
        <f t="shared" si="10"/>
        <v>0</v>
      </c>
      <c r="G18" s="55">
        <f t="shared" si="10"/>
        <v>-6307.280000000001</v>
      </c>
      <c r="H18" s="55">
        <f t="shared" si="10"/>
        <v>-6307.280000000001</v>
      </c>
      <c r="I18" s="20"/>
      <c r="J18" s="20"/>
    </row>
    <row r="19" spans="1:10" s="21" customFormat="1" ht="16.5" customHeight="1">
      <c r="A19" s="18" t="s">
        <v>203</v>
      </c>
      <c r="B19" s="22" t="s">
        <v>204</v>
      </c>
      <c r="C19" s="55">
        <f aca="true" t="shared" si="11" ref="C19:H19">+C20+C16</f>
        <v>0</v>
      </c>
      <c r="D19" s="55">
        <f t="shared" si="11"/>
        <v>359190670</v>
      </c>
      <c r="E19" s="55">
        <f t="shared" si="11"/>
        <v>361094670</v>
      </c>
      <c r="F19" s="55">
        <f t="shared" si="11"/>
        <v>361094670</v>
      </c>
      <c r="G19" s="55">
        <f t="shared" si="11"/>
        <v>68045110.03</v>
      </c>
      <c r="H19" s="55">
        <f t="shared" si="11"/>
        <v>68045110.03</v>
      </c>
      <c r="I19" s="20"/>
      <c r="J19" s="20"/>
    </row>
    <row r="20" spans="1:10" s="21" customFormat="1" ht="30">
      <c r="A20" s="18" t="s">
        <v>205</v>
      </c>
      <c r="B20" s="22" t="s">
        <v>185</v>
      </c>
      <c r="C20" s="55">
        <f aca="true" t="shared" si="12" ref="C20:H20">C9+C10+C11+C12+C13+C15+C171</f>
        <v>0</v>
      </c>
      <c r="D20" s="55">
        <f t="shared" si="12"/>
        <v>359190670</v>
      </c>
      <c r="E20" s="55">
        <f t="shared" si="12"/>
        <v>361094670</v>
      </c>
      <c r="F20" s="55">
        <f t="shared" si="12"/>
        <v>361094670</v>
      </c>
      <c r="G20" s="55">
        <f t="shared" si="12"/>
        <v>68045110.03</v>
      </c>
      <c r="H20" s="55">
        <f t="shared" si="12"/>
        <v>68045110.03</v>
      </c>
      <c r="I20" s="20"/>
      <c r="J20" s="20"/>
    </row>
    <row r="21" spans="1:10" s="21" customFormat="1" ht="16.5" customHeight="1">
      <c r="A21" s="23" t="s">
        <v>206</v>
      </c>
      <c r="B21" s="22" t="s">
        <v>207</v>
      </c>
      <c r="C21" s="55">
        <f aca="true" t="shared" si="13" ref="C21:H21">+C22+C78+C171</f>
        <v>0</v>
      </c>
      <c r="D21" s="55">
        <f t="shared" si="13"/>
        <v>334242670</v>
      </c>
      <c r="E21" s="55">
        <f t="shared" si="13"/>
        <v>336146670</v>
      </c>
      <c r="F21" s="55">
        <f t="shared" si="13"/>
        <v>336146670</v>
      </c>
      <c r="G21" s="55">
        <f t="shared" si="13"/>
        <v>65633195.03000001</v>
      </c>
      <c r="H21" s="55">
        <f t="shared" si="13"/>
        <v>65633195.03000001</v>
      </c>
      <c r="I21" s="20"/>
      <c r="J21" s="20"/>
    </row>
    <row r="22" spans="1:10" s="21" customFormat="1" ht="16.5" customHeight="1">
      <c r="A22" s="18" t="s">
        <v>208</v>
      </c>
      <c r="B22" s="22" t="s">
        <v>185</v>
      </c>
      <c r="C22" s="55">
        <f aca="true" t="shared" si="14" ref="C22:H22">+C23+C44+C72+C172+C75</f>
        <v>0</v>
      </c>
      <c r="D22" s="55">
        <f t="shared" si="14"/>
        <v>334242670</v>
      </c>
      <c r="E22" s="55">
        <f t="shared" si="14"/>
        <v>336146670</v>
      </c>
      <c r="F22" s="55">
        <f t="shared" si="14"/>
        <v>336146670</v>
      </c>
      <c r="G22" s="55">
        <f t="shared" si="14"/>
        <v>65639502.31000001</v>
      </c>
      <c r="H22" s="55">
        <f t="shared" si="14"/>
        <v>65639502.31000001</v>
      </c>
      <c r="I22" s="20"/>
      <c r="J22" s="20"/>
    </row>
    <row r="23" spans="1:10" s="21" customFormat="1" ht="15">
      <c r="A23" s="18" t="s">
        <v>209</v>
      </c>
      <c r="B23" s="22" t="s">
        <v>187</v>
      </c>
      <c r="C23" s="55">
        <f aca="true" t="shared" si="15" ref="C23:H23">+C24+C36+C34</f>
        <v>0</v>
      </c>
      <c r="D23" s="55">
        <f t="shared" si="15"/>
        <v>6331980</v>
      </c>
      <c r="E23" s="55">
        <f t="shared" si="15"/>
        <v>6331980</v>
      </c>
      <c r="F23" s="55">
        <f t="shared" si="15"/>
        <v>6331980</v>
      </c>
      <c r="G23" s="55">
        <f t="shared" si="15"/>
        <v>511090</v>
      </c>
      <c r="H23" s="55">
        <f t="shared" si="15"/>
        <v>511090</v>
      </c>
      <c r="I23" s="20"/>
      <c r="J23" s="20"/>
    </row>
    <row r="24" spans="1:246" s="21" customFormat="1" ht="16.5" customHeight="1">
      <c r="A24" s="18" t="s">
        <v>210</v>
      </c>
      <c r="B24" s="22" t="s">
        <v>211</v>
      </c>
      <c r="C24" s="55">
        <f aca="true" t="shared" si="16" ref="C24:H24">C25+C28+C29+C30+C32+C26+C27+C31</f>
        <v>0</v>
      </c>
      <c r="D24" s="55">
        <f t="shared" si="16"/>
        <v>6110550</v>
      </c>
      <c r="E24" s="55">
        <f t="shared" si="16"/>
        <v>6110550</v>
      </c>
      <c r="F24" s="55">
        <f t="shared" si="16"/>
        <v>6110550</v>
      </c>
      <c r="G24" s="55">
        <f t="shared" si="16"/>
        <v>500056</v>
      </c>
      <c r="H24" s="55">
        <f t="shared" si="16"/>
        <v>500056</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5027300</v>
      </c>
      <c r="E25" s="57">
        <v>5027300</v>
      </c>
      <c r="F25" s="57">
        <v>5027300</v>
      </c>
      <c r="G25" s="46">
        <v>412574</v>
      </c>
      <c r="H25" s="46">
        <v>412574</v>
      </c>
      <c r="I25" s="20"/>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671000</v>
      </c>
      <c r="E26" s="57">
        <v>671000</v>
      </c>
      <c r="F26" s="57">
        <v>671000</v>
      </c>
      <c r="G26" s="46">
        <v>54843</v>
      </c>
      <c r="H26" s="46">
        <v>54843</v>
      </c>
      <c r="I26" s="20"/>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36000</v>
      </c>
      <c r="E27" s="57">
        <v>36000</v>
      </c>
      <c r="F27" s="57">
        <v>36000</v>
      </c>
      <c r="G27" s="46">
        <v>3044</v>
      </c>
      <c r="H27" s="46">
        <v>3044</v>
      </c>
      <c r="I27" s="20"/>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13000</v>
      </c>
      <c r="E28" s="57">
        <v>13000</v>
      </c>
      <c r="F28" s="57">
        <v>13000</v>
      </c>
      <c r="G28" s="46">
        <v>740</v>
      </c>
      <c r="H28" s="46">
        <v>740</v>
      </c>
      <c r="I28" s="20"/>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7000</v>
      </c>
      <c r="E29" s="57">
        <v>7000</v>
      </c>
      <c r="F29" s="57">
        <v>7000</v>
      </c>
      <c r="G29" s="46">
        <v>375</v>
      </c>
      <c r="H29" s="46">
        <v>375</v>
      </c>
      <c r="I29" s="20"/>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v>0</v>
      </c>
      <c r="E30" s="57"/>
      <c r="F30" s="57"/>
      <c r="G30" s="46">
        <v>0</v>
      </c>
      <c r="H30" s="46">
        <v>0</v>
      </c>
      <c r="I30" s="20"/>
      <c r="J30" s="20"/>
    </row>
    <row r="31" spans="1:246" s="21" customFormat="1" ht="16.5" customHeight="1">
      <c r="A31" s="24"/>
      <c r="B31" s="26" t="s">
        <v>423</v>
      </c>
      <c r="C31" s="56"/>
      <c r="D31" s="57">
        <v>226000</v>
      </c>
      <c r="E31" s="57">
        <v>226000</v>
      </c>
      <c r="F31" s="57">
        <v>226000</v>
      </c>
      <c r="G31" s="46">
        <v>17682</v>
      </c>
      <c r="H31" s="46">
        <v>17682</v>
      </c>
      <c r="I31" s="20"/>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130250</v>
      </c>
      <c r="E32" s="57">
        <v>130250</v>
      </c>
      <c r="F32" s="57">
        <v>130250</v>
      </c>
      <c r="G32" s="46">
        <v>10798</v>
      </c>
      <c r="H32" s="46">
        <v>10798</v>
      </c>
      <c r="I32" s="20"/>
      <c r="J32" s="20"/>
    </row>
    <row r="33" spans="1:10" ht="16.5" customHeight="1">
      <c r="A33" s="24"/>
      <c r="B33" s="26" t="s">
        <v>223</v>
      </c>
      <c r="C33" s="56"/>
      <c r="D33" s="57">
        <v>0</v>
      </c>
      <c r="E33" s="57"/>
      <c r="F33" s="57"/>
      <c r="G33" s="46"/>
      <c r="H33" s="46">
        <v>0</v>
      </c>
      <c r="I33" s="20"/>
      <c r="J33" s="20"/>
    </row>
    <row r="34" spans="1:10" ht="16.5" customHeight="1">
      <c r="A34" s="24"/>
      <c r="B34" s="22" t="s">
        <v>224</v>
      </c>
      <c r="C34" s="56">
        <f aca="true" t="shared" si="17" ref="C34:H34">C35</f>
        <v>0</v>
      </c>
      <c r="D34" s="56">
        <f t="shared" si="17"/>
        <v>84100</v>
      </c>
      <c r="E34" s="56">
        <f t="shared" si="17"/>
        <v>84100</v>
      </c>
      <c r="F34" s="56">
        <f t="shared" si="17"/>
        <v>84100</v>
      </c>
      <c r="G34" s="56">
        <f t="shared" si="17"/>
        <v>0</v>
      </c>
      <c r="H34" s="56">
        <f t="shared" si="17"/>
        <v>0</v>
      </c>
      <c r="I34" s="20"/>
      <c r="J34" s="20"/>
    </row>
    <row r="35" spans="1:246" ht="16.5" customHeight="1">
      <c r="A35" s="24"/>
      <c r="B35" s="26" t="s">
        <v>225</v>
      </c>
      <c r="C35" s="56"/>
      <c r="D35" s="57">
        <v>84100</v>
      </c>
      <c r="E35" s="57">
        <v>84100</v>
      </c>
      <c r="F35" s="57">
        <v>84100</v>
      </c>
      <c r="G35" s="46">
        <v>0</v>
      </c>
      <c r="H35" s="46">
        <v>0</v>
      </c>
      <c r="I35" s="20"/>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137330</v>
      </c>
      <c r="E36" s="55">
        <f t="shared" si="18"/>
        <v>137330</v>
      </c>
      <c r="F36" s="55">
        <f t="shared" si="18"/>
        <v>137330</v>
      </c>
      <c r="G36" s="55">
        <f t="shared" si="18"/>
        <v>11034</v>
      </c>
      <c r="H36" s="55">
        <f t="shared" si="18"/>
        <v>11034</v>
      </c>
      <c r="I36" s="20"/>
      <c r="J36" s="20"/>
      <c r="K36" s="21"/>
    </row>
    <row r="37" spans="1:10" ht="16.5" customHeight="1">
      <c r="A37" s="24" t="s">
        <v>228</v>
      </c>
      <c r="B37" s="26" t="s">
        <v>229</v>
      </c>
      <c r="C37" s="56"/>
      <c r="D37" s="57"/>
      <c r="E37" s="57"/>
      <c r="F37" s="57"/>
      <c r="G37" s="46"/>
      <c r="H37" s="46"/>
      <c r="I37" s="20"/>
      <c r="J37" s="20"/>
    </row>
    <row r="38" spans="1:10" ht="16.5" customHeight="1">
      <c r="A38" s="24" t="s">
        <v>230</v>
      </c>
      <c r="B38" s="26" t="s">
        <v>231</v>
      </c>
      <c r="C38" s="56"/>
      <c r="D38" s="57"/>
      <c r="E38" s="57"/>
      <c r="F38" s="57"/>
      <c r="G38" s="46"/>
      <c r="H38" s="46"/>
      <c r="I38" s="20"/>
      <c r="J38" s="20"/>
    </row>
    <row r="39" spans="1:246" s="21" customFormat="1" ht="16.5" customHeight="1">
      <c r="A39" s="24" t="s">
        <v>232</v>
      </c>
      <c r="B39" s="26" t="s">
        <v>233</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137330</v>
      </c>
      <c r="E42" s="57">
        <v>137330</v>
      </c>
      <c r="F42" s="57">
        <v>137330</v>
      </c>
      <c r="G42" s="46">
        <v>11034</v>
      </c>
      <c r="H42" s="46">
        <v>11034</v>
      </c>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87994690</v>
      </c>
      <c r="E44" s="55">
        <f t="shared" si="19"/>
        <v>89898690</v>
      </c>
      <c r="F44" s="55">
        <f t="shared" si="19"/>
        <v>89898690</v>
      </c>
      <c r="G44" s="55">
        <f t="shared" si="19"/>
        <v>42771919.31000001</v>
      </c>
      <c r="H44" s="55">
        <f t="shared" si="19"/>
        <v>42771919.31000001</v>
      </c>
      <c r="I44" s="20"/>
      <c r="J44" s="20"/>
      <c r="K44" s="21"/>
    </row>
    <row r="45" spans="1:10" ht="16.5" customHeight="1">
      <c r="A45" s="18" t="s">
        <v>240</v>
      </c>
      <c r="B45" s="22" t="s">
        <v>241</v>
      </c>
      <c r="C45" s="55">
        <f aca="true" t="shared" si="20" ref="C45:H45">+C46+C47+C48+C49+C50+C51+C52+C53+C55</f>
        <v>0</v>
      </c>
      <c r="D45" s="55">
        <f t="shared" si="20"/>
        <v>87970690</v>
      </c>
      <c r="E45" s="55">
        <f t="shared" si="20"/>
        <v>89874690</v>
      </c>
      <c r="F45" s="55">
        <f t="shared" si="20"/>
        <v>89874690</v>
      </c>
      <c r="G45" s="55">
        <f t="shared" si="20"/>
        <v>42771838.02000001</v>
      </c>
      <c r="H45" s="55">
        <f t="shared" si="20"/>
        <v>42771838.02000001</v>
      </c>
      <c r="I45" s="20"/>
      <c r="J45" s="20"/>
    </row>
    <row r="46" spans="1:246" s="21" customFormat="1" ht="16.5" customHeight="1">
      <c r="A46" s="24" t="s">
        <v>242</v>
      </c>
      <c r="B46" s="26" t="s">
        <v>243</v>
      </c>
      <c r="C46" s="56"/>
      <c r="D46" s="57">
        <v>66000</v>
      </c>
      <c r="E46" s="57">
        <v>66000</v>
      </c>
      <c r="F46" s="57">
        <v>66000</v>
      </c>
      <c r="G46" s="46">
        <v>5693.84</v>
      </c>
      <c r="H46" s="46">
        <v>5693.84</v>
      </c>
      <c r="I46" s="20"/>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c r="E47" s="57"/>
      <c r="F47" s="57"/>
      <c r="G47" s="46"/>
      <c r="H47" s="46"/>
      <c r="I47" s="20"/>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69000</v>
      </c>
      <c r="E48" s="57">
        <v>69000</v>
      </c>
      <c r="F48" s="57">
        <v>69000</v>
      </c>
      <c r="G48" s="46">
        <v>10853.07</v>
      </c>
      <c r="H48" s="46">
        <v>10853.07</v>
      </c>
      <c r="I48" s="20"/>
      <c r="J48" s="20"/>
    </row>
    <row r="49" spans="1:10" ht="16.5" customHeight="1">
      <c r="A49" s="24" t="s">
        <v>248</v>
      </c>
      <c r="B49" s="26" t="s">
        <v>249</v>
      </c>
      <c r="C49" s="56"/>
      <c r="D49" s="57">
        <v>13000</v>
      </c>
      <c r="E49" s="57">
        <v>13000</v>
      </c>
      <c r="F49" s="57">
        <v>13000</v>
      </c>
      <c r="G49" s="46">
        <v>1107.49</v>
      </c>
      <c r="H49" s="46">
        <v>1107.49</v>
      </c>
      <c r="I49" s="20"/>
      <c r="J49" s="20"/>
    </row>
    <row r="50" spans="1:10" ht="16.5" customHeight="1">
      <c r="A50" s="24" t="s">
        <v>250</v>
      </c>
      <c r="B50" s="26" t="s">
        <v>251</v>
      </c>
      <c r="C50" s="56"/>
      <c r="D50" s="57">
        <v>7000</v>
      </c>
      <c r="E50" s="57">
        <v>7000</v>
      </c>
      <c r="F50" s="57">
        <v>7000</v>
      </c>
      <c r="G50" s="46">
        <v>0</v>
      </c>
      <c r="H50" s="46">
        <v>0</v>
      </c>
      <c r="I50" s="20"/>
      <c r="J50" s="20"/>
    </row>
    <row r="51" spans="1:246" ht="16.5" customHeight="1">
      <c r="A51" s="24" t="s">
        <v>252</v>
      </c>
      <c r="B51" s="26" t="s">
        <v>253</v>
      </c>
      <c r="C51" s="56"/>
      <c r="D51" s="57">
        <v>6000</v>
      </c>
      <c r="E51" s="57">
        <v>6000</v>
      </c>
      <c r="F51" s="57">
        <v>6000</v>
      </c>
      <c r="G51" s="46">
        <v>0</v>
      </c>
      <c r="H51" s="46"/>
      <c r="I51" s="20"/>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64000</v>
      </c>
      <c r="E52" s="57">
        <v>64000</v>
      </c>
      <c r="F52" s="57">
        <v>64000</v>
      </c>
      <c r="G52" s="46">
        <v>4233.2</v>
      </c>
      <c r="H52" s="46">
        <v>4233.2</v>
      </c>
      <c r="I52" s="20"/>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431</v>
      </c>
      <c r="C53" s="58">
        <f aca="true" t="shared" si="21" ref="C53:H53">+C54+C89</f>
        <v>0</v>
      </c>
      <c r="D53" s="58">
        <f t="shared" si="21"/>
        <v>87692690</v>
      </c>
      <c r="E53" s="58">
        <f t="shared" si="21"/>
        <v>89596690</v>
      </c>
      <c r="F53" s="58">
        <f t="shared" si="21"/>
        <v>89596690</v>
      </c>
      <c r="G53" s="58">
        <f t="shared" si="21"/>
        <v>42745616.64000001</v>
      </c>
      <c r="H53" s="58">
        <f t="shared" si="21"/>
        <v>42745616.64000001</v>
      </c>
      <c r="I53" s="20"/>
      <c r="J53" s="20"/>
      <c r="K53" s="28"/>
    </row>
    <row r="54" spans="1:246" ht="16.5" customHeight="1">
      <c r="A54" s="29"/>
      <c r="B54" s="30" t="s">
        <v>429</v>
      </c>
      <c r="C54" s="59"/>
      <c r="D54" s="57">
        <v>381000</v>
      </c>
      <c r="E54" s="57">
        <v>381000</v>
      </c>
      <c r="F54" s="57">
        <v>381000</v>
      </c>
      <c r="G54" s="46">
        <v>31790.13</v>
      </c>
      <c r="H54" s="46">
        <v>31790.13</v>
      </c>
      <c r="I54" s="20"/>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257</v>
      </c>
      <c r="B55" s="108" t="s">
        <v>430</v>
      </c>
      <c r="C55" s="56"/>
      <c r="D55" s="57">
        <v>53000</v>
      </c>
      <c r="E55" s="57">
        <v>53000</v>
      </c>
      <c r="F55" s="57">
        <v>53000</v>
      </c>
      <c r="G55" s="46">
        <v>4333.78</v>
      </c>
      <c r="H55" s="46">
        <v>4333.78</v>
      </c>
      <c r="I55" s="20"/>
      <c r="J55" s="20"/>
    </row>
    <row r="56" spans="1:246" s="28" customFormat="1" ht="16.5" customHeight="1">
      <c r="A56" s="24"/>
      <c r="B56" s="26" t="s">
        <v>258</v>
      </c>
      <c r="C56" s="56"/>
      <c r="D56" s="57">
        <v>0</v>
      </c>
      <c r="E56" s="57">
        <v>34930</v>
      </c>
      <c r="F56" s="57">
        <v>34930</v>
      </c>
      <c r="G56" s="46">
        <v>0</v>
      </c>
      <c r="H56" s="46"/>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259</v>
      </c>
      <c r="C57" s="56"/>
      <c r="D57" s="57">
        <v>53000</v>
      </c>
      <c r="E57" s="57">
        <v>53000</v>
      </c>
      <c r="F57" s="57">
        <v>53000</v>
      </c>
      <c r="G57" s="46">
        <v>4333.78</v>
      </c>
      <c r="H57" s="46">
        <v>4333.78</v>
      </c>
      <c r="I57" s="20"/>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260</v>
      </c>
      <c r="B58" s="26" t="s">
        <v>261</v>
      </c>
      <c r="C58" s="56"/>
      <c r="D58" s="57">
        <v>0</v>
      </c>
      <c r="E58" s="57"/>
      <c r="F58" s="57"/>
      <c r="G58" s="46">
        <v>0</v>
      </c>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262</v>
      </c>
      <c r="B59" s="22" t="s">
        <v>263</v>
      </c>
      <c r="C59" s="60">
        <f aca="true" t="shared" si="22" ref="C59:H59">+C60</f>
        <v>0</v>
      </c>
      <c r="D59" s="60">
        <f t="shared" si="22"/>
        <v>9000</v>
      </c>
      <c r="E59" s="60">
        <f t="shared" si="22"/>
        <v>9000</v>
      </c>
      <c r="F59" s="60">
        <f t="shared" si="22"/>
        <v>9000</v>
      </c>
      <c r="G59" s="60">
        <f t="shared" si="22"/>
        <v>0</v>
      </c>
      <c r="H59" s="60">
        <f t="shared" si="22"/>
        <v>0</v>
      </c>
      <c r="I59" s="20"/>
      <c r="J59" s="20"/>
      <c r="K59" s="5"/>
    </row>
    <row r="60" spans="1:246" s="21" customFormat="1" ht="16.5" customHeight="1">
      <c r="A60" s="24" t="s">
        <v>264</v>
      </c>
      <c r="B60" s="26" t="s">
        <v>265</v>
      </c>
      <c r="C60" s="56"/>
      <c r="D60" s="57">
        <v>9000</v>
      </c>
      <c r="E60" s="57">
        <v>9000</v>
      </c>
      <c r="F60" s="57">
        <v>9000</v>
      </c>
      <c r="G60" s="46">
        <v>0</v>
      </c>
      <c r="H60" s="46"/>
      <c r="I60" s="20"/>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266</v>
      </c>
      <c r="B61" s="22" t="s">
        <v>267</v>
      </c>
      <c r="C61" s="55">
        <f aca="true" t="shared" si="23" ref="C61:H61">+C62+C63</f>
        <v>0</v>
      </c>
      <c r="D61" s="55">
        <f t="shared" si="23"/>
        <v>13000</v>
      </c>
      <c r="E61" s="55">
        <f t="shared" si="23"/>
        <v>13000</v>
      </c>
      <c r="F61" s="55">
        <f t="shared" si="23"/>
        <v>13000</v>
      </c>
      <c r="G61" s="55">
        <f t="shared" si="23"/>
        <v>81.29</v>
      </c>
      <c r="H61" s="55">
        <f t="shared" si="23"/>
        <v>81.29</v>
      </c>
      <c r="I61" s="20"/>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268</v>
      </c>
      <c r="B62" s="26" t="s">
        <v>269</v>
      </c>
      <c r="C62" s="56"/>
      <c r="D62" s="57">
        <v>13000</v>
      </c>
      <c r="E62" s="57">
        <v>13000</v>
      </c>
      <c r="F62" s="57">
        <v>13000</v>
      </c>
      <c r="G62" s="46">
        <v>81.29</v>
      </c>
      <c r="H62" s="46">
        <v>81.29</v>
      </c>
      <c r="I62" s="20"/>
      <c r="J62" s="20"/>
    </row>
    <row r="63" spans="1:246" s="21" customFormat="1" ht="16.5" customHeight="1">
      <c r="A63" s="18" t="s">
        <v>270</v>
      </c>
      <c r="B63" s="26" t="s">
        <v>271</v>
      </c>
      <c r="C63" s="56"/>
      <c r="D63" s="57"/>
      <c r="E63" s="57"/>
      <c r="F63" s="57"/>
      <c r="G63" s="46"/>
      <c r="H63" s="46"/>
      <c r="I63" s="20"/>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272</v>
      </c>
      <c r="B64" s="26" t="s">
        <v>273</v>
      </c>
      <c r="C64" s="56"/>
      <c r="D64" s="57"/>
      <c r="E64" s="57"/>
      <c r="F64" s="57"/>
      <c r="G64" s="46"/>
      <c r="H64" s="46"/>
      <c r="I64" s="20"/>
      <c r="J64" s="20"/>
    </row>
    <row r="65" spans="1:10" ht="16.5" customHeight="1">
      <c r="A65" s="24" t="s">
        <v>274</v>
      </c>
      <c r="B65" s="25" t="s">
        <v>275</v>
      </c>
      <c r="C65" s="56"/>
      <c r="D65" s="57"/>
      <c r="E65" s="57"/>
      <c r="F65" s="57"/>
      <c r="G65" s="46"/>
      <c r="H65" s="46"/>
      <c r="I65" s="20"/>
      <c r="J65" s="20"/>
    </row>
    <row r="66" spans="1:246" ht="16.5" customHeight="1">
      <c r="A66" s="24" t="s">
        <v>276</v>
      </c>
      <c r="B66" s="26" t="s">
        <v>277</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278</v>
      </c>
      <c r="B67" s="26" t="s">
        <v>279</v>
      </c>
      <c r="C67" s="56"/>
      <c r="D67" s="57"/>
      <c r="E67" s="57"/>
      <c r="F67" s="57"/>
      <c r="G67" s="46"/>
      <c r="H67" s="46"/>
      <c r="I67" s="20"/>
      <c r="J67" s="20"/>
      <c r="K67" s="21"/>
    </row>
    <row r="68" spans="1:11" ht="45">
      <c r="A68" s="24"/>
      <c r="B68" s="26" t="s">
        <v>424</v>
      </c>
      <c r="C68" s="56"/>
      <c r="D68" s="57"/>
      <c r="E68" s="57"/>
      <c r="F68" s="57"/>
      <c r="G68" s="46"/>
      <c r="H68" s="46"/>
      <c r="I68" s="20"/>
      <c r="J68" s="20"/>
      <c r="K68" s="21"/>
    </row>
    <row r="69" spans="1:10" ht="16.5" customHeight="1">
      <c r="A69" s="18" t="s">
        <v>280</v>
      </c>
      <c r="B69" s="22" t="s">
        <v>281</v>
      </c>
      <c r="C69" s="60">
        <f aca="true" t="shared" si="24" ref="C69:H69">+C70+C71</f>
        <v>0</v>
      </c>
      <c r="D69" s="60">
        <f t="shared" si="24"/>
        <v>2000</v>
      </c>
      <c r="E69" s="60">
        <f t="shared" si="24"/>
        <v>2000</v>
      </c>
      <c r="F69" s="60">
        <f t="shared" si="24"/>
        <v>2000</v>
      </c>
      <c r="G69" s="60">
        <f t="shared" si="24"/>
        <v>0</v>
      </c>
      <c r="H69" s="60">
        <f t="shared" si="24"/>
        <v>0</v>
      </c>
      <c r="I69" s="20"/>
      <c r="J69" s="20"/>
    </row>
    <row r="70" spans="1:246" ht="16.5" customHeight="1">
      <c r="A70" s="24" t="s">
        <v>282</v>
      </c>
      <c r="B70" s="26" t="s">
        <v>283</v>
      </c>
      <c r="C70" s="56"/>
      <c r="D70" s="57"/>
      <c r="E70" s="57"/>
      <c r="F70" s="57"/>
      <c r="G70" s="46"/>
      <c r="H70" s="46"/>
      <c r="I70" s="20"/>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284</v>
      </c>
      <c r="B71" s="26" t="s">
        <v>285</v>
      </c>
      <c r="C71" s="56"/>
      <c r="D71" s="57">
        <v>2000</v>
      </c>
      <c r="E71" s="57">
        <v>2000</v>
      </c>
      <c r="F71" s="57">
        <v>2000</v>
      </c>
      <c r="G71" s="61">
        <v>0</v>
      </c>
      <c r="H71" s="61"/>
      <c r="I71" s="20"/>
      <c r="J71" s="20"/>
    </row>
    <row r="72" spans="1:11" ht="16.5" customHeight="1">
      <c r="A72" s="18" t="s">
        <v>286</v>
      </c>
      <c r="B72" s="22" t="s">
        <v>191</v>
      </c>
      <c r="C72" s="54">
        <f>+C73</f>
        <v>0</v>
      </c>
      <c r="D72" s="54">
        <f aca="true" t="shared" si="25" ref="D72:H73">+D73</f>
        <v>0</v>
      </c>
      <c r="E72" s="54">
        <f t="shared" si="25"/>
        <v>0</v>
      </c>
      <c r="F72" s="54">
        <f t="shared" si="25"/>
        <v>0</v>
      </c>
      <c r="G72" s="54">
        <f t="shared" si="25"/>
        <v>0</v>
      </c>
      <c r="H72" s="54">
        <f t="shared" si="25"/>
        <v>0</v>
      </c>
      <c r="I72" s="20"/>
      <c r="J72" s="20"/>
      <c r="K72" s="21"/>
    </row>
    <row r="73" spans="1:246" ht="16.5" customHeight="1">
      <c r="A73" s="31" t="s">
        <v>287</v>
      </c>
      <c r="B73" s="22" t="s">
        <v>288</v>
      </c>
      <c r="C73" s="54">
        <f>+C74</f>
        <v>0</v>
      </c>
      <c r="D73" s="54">
        <f t="shared" si="25"/>
        <v>0</v>
      </c>
      <c r="E73" s="54">
        <f t="shared" si="25"/>
        <v>0</v>
      </c>
      <c r="F73" s="54">
        <f t="shared" si="25"/>
        <v>0</v>
      </c>
      <c r="G73" s="54">
        <f t="shared" si="25"/>
        <v>0</v>
      </c>
      <c r="H73" s="54">
        <f t="shared" si="25"/>
        <v>0</v>
      </c>
      <c r="I73" s="20"/>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289</v>
      </c>
      <c r="B74" s="26" t="s">
        <v>290</v>
      </c>
      <c r="C74" s="56"/>
      <c r="D74" s="57"/>
      <c r="E74" s="57"/>
      <c r="F74" s="57"/>
      <c r="G74" s="46"/>
      <c r="H74" s="46"/>
      <c r="I74" s="20"/>
      <c r="J74" s="20"/>
    </row>
    <row r="75" spans="1:10" s="21" customFormat="1" ht="16.5" customHeight="1">
      <c r="A75" s="31"/>
      <c r="B75" s="32" t="s">
        <v>197</v>
      </c>
      <c r="C75" s="56">
        <f aca="true" t="shared" si="26" ref="C75:H75">C76+C77</f>
        <v>0</v>
      </c>
      <c r="D75" s="56">
        <f t="shared" si="26"/>
        <v>0</v>
      </c>
      <c r="E75" s="56">
        <f t="shared" si="26"/>
        <v>0</v>
      </c>
      <c r="F75" s="56">
        <f t="shared" si="26"/>
        <v>0</v>
      </c>
      <c r="G75" s="56">
        <f t="shared" si="26"/>
        <v>0</v>
      </c>
      <c r="H75" s="56">
        <f t="shared" si="26"/>
        <v>0</v>
      </c>
      <c r="I75" s="20"/>
      <c r="J75" s="20"/>
    </row>
    <row r="76" spans="1:10" s="21" customFormat="1" ht="16.5" customHeight="1">
      <c r="A76" s="31"/>
      <c r="B76" s="33" t="s">
        <v>291</v>
      </c>
      <c r="C76" s="56"/>
      <c r="D76" s="57"/>
      <c r="E76" s="57"/>
      <c r="F76" s="57"/>
      <c r="G76" s="46"/>
      <c r="H76" s="46"/>
      <c r="I76" s="20"/>
      <c r="J76" s="20"/>
    </row>
    <row r="77" spans="1:246" ht="16.5" customHeight="1">
      <c r="A77" s="31"/>
      <c r="B77" s="33" t="s">
        <v>292</v>
      </c>
      <c r="C77" s="56"/>
      <c r="D77" s="57"/>
      <c r="E77" s="57"/>
      <c r="F77" s="57"/>
      <c r="G77" s="46"/>
      <c r="H77" s="46"/>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293</v>
      </c>
      <c r="B78" s="22" t="s">
        <v>199</v>
      </c>
      <c r="C78" s="55">
        <f aca="true" t="shared" si="27" ref="C78:H78">+C79</f>
        <v>0</v>
      </c>
      <c r="D78" s="55">
        <f t="shared" si="27"/>
        <v>0</v>
      </c>
      <c r="E78" s="55">
        <f t="shared" si="27"/>
        <v>0</v>
      </c>
      <c r="F78" s="55">
        <f t="shared" si="27"/>
        <v>0</v>
      </c>
      <c r="G78" s="55">
        <f t="shared" si="27"/>
        <v>0</v>
      </c>
      <c r="H78" s="55">
        <f t="shared" si="27"/>
        <v>0</v>
      </c>
      <c r="I78" s="20"/>
      <c r="J78" s="20"/>
    </row>
    <row r="79" spans="1:10" s="21" customFormat="1" ht="16.5" customHeight="1">
      <c r="A79" s="18" t="s">
        <v>294</v>
      </c>
      <c r="B79" s="22" t="s">
        <v>201</v>
      </c>
      <c r="C79" s="55">
        <f aca="true" t="shared" si="28" ref="C79:H79">+C80+C85</f>
        <v>0</v>
      </c>
      <c r="D79" s="55">
        <f t="shared" si="28"/>
        <v>0</v>
      </c>
      <c r="E79" s="55">
        <f t="shared" si="28"/>
        <v>0</v>
      </c>
      <c r="F79" s="55">
        <f t="shared" si="28"/>
        <v>0</v>
      </c>
      <c r="G79" s="55">
        <f t="shared" si="28"/>
        <v>0</v>
      </c>
      <c r="H79" s="55">
        <f t="shared" si="28"/>
        <v>0</v>
      </c>
      <c r="I79" s="20"/>
      <c r="J79" s="20"/>
    </row>
    <row r="80" spans="1:246" s="21" customFormat="1" ht="16.5" customHeight="1">
      <c r="A80" s="18" t="s">
        <v>295</v>
      </c>
      <c r="B80" s="22" t="s">
        <v>296</v>
      </c>
      <c r="C80" s="55">
        <f aca="true" t="shared" si="29" ref="C80:H80">+C82+C84+C83+C81</f>
        <v>0</v>
      </c>
      <c r="D80" s="55">
        <f t="shared" si="29"/>
        <v>0</v>
      </c>
      <c r="E80" s="55">
        <f t="shared" si="29"/>
        <v>0</v>
      </c>
      <c r="F80" s="55">
        <f t="shared" si="29"/>
        <v>0</v>
      </c>
      <c r="G80" s="55">
        <f t="shared" si="29"/>
        <v>0</v>
      </c>
      <c r="H80" s="55">
        <f t="shared" si="29"/>
        <v>0</v>
      </c>
      <c r="I80" s="20"/>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297</v>
      </c>
      <c r="C81" s="55"/>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298</v>
      </c>
      <c r="B82" s="26" t="s">
        <v>299</v>
      </c>
      <c r="C82" s="56"/>
      <c r="D82" s="57">
        <v>0</v>
      </c>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300</v>
      </c>
      <c r="B83" s="25" t="s">
        <v>301</v>
      </c>
      <c r="C83" s="56"/>
      <c r="D83" s="57"/>
      <c r="E83" s="57"/>
      <c r="F83" s="57"/>
      <c r="G83" s="46"/>
      <c r="H83" s="46"/>
      <c r="I83" s="20"/>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302</v>
      </c>
      <c r="B84" s="26" t="s">
        <v>303</v>
      </c>
      <c r="C84" s="56"/>
      <c r="D84" s="57"/>
      <c r="E84" s="57"/>
      <c r="F84" s="57"/>
      <c r="G84" s="46"/>
      <c r="H84" s="46"/>
      <c r="I84" s="20"/>
      <c r="J84" s="20"/>
    </row>
    <row r="85" spans="1:10" ht="16.5" customHeight="1">
      <c r="A85" s="34"/>
      <c r="B85" s="25" t="s">
        <v>304</v>
      </c>
      <c r="C85" s="56"/>
      <c r="D85" s="57"/>
      <c r="E85" s="57"/>
      <c r="F85" s="57"/>
      <c r="G85" s="46"/>
      <c r="H85" s="46"/>
      <c r="I85" s="20"/>
      <c r="J85" s="20"/>
    </row>
    <row r="86" spans="1:246" ht="16.5" customHeight="1">
      <c r="A86" s="24" t="s">
        <v>208</v>
      </c>
      <c r="B86" s="26" t="s">
        <v>305</v>
      </c>
      <c r="C86" s="56"/>
      <c r="D86" s="57"/>
      <c r="E86" s="57"/>
      <c r="F86" s="57"/>
      <c r="G86" s="46"/>
      <c r="H86" s="46"/>
      <c r="I86" s="20"/>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306</v>
      </c>
      <c r="B87" s="26" t="s">
        <v>307</v>
      </c>
      <c r="C87" s="54">
        <f aca="true" t="shared" si="30" ref="C87:H87">+C44-C89+C23+C78+C172+C75</f>
        <v>0</v>
      </c>
      <c r="D87" s="54">
        <f t="shared" si="30"/>
        <v>246930980</v>
      </c>
      <c r="E87" s="54">
        <f t="shared" si="30"/>
        <v>246930980</v>
      </c>
      <c r="F87" s="54">
        <f t="shared" si="30"/>
        <v>246930980</v>
      </c>
      <c r="G87" s="54">
        <f t="shared" si="30"/>
        <v>22925675.800000004</v>
      </c>
      <c r="H87" s="54">
        <f t="shared" si="30"/>
        <v>22925675.800000004</v>
      </c>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308</v>
      </c>
      <c r="C88" s="54"/>
      <c r="D88" s="57"/>
      <c r="E88" s="57"/>
      <c r="F88" s="57"/>
      <c r="G88" s="57"/>
      <c r="H88" s="57"/>
      <c r="I88" s="20"/>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309</v>
      </c>
      <c r="C89" s="62">
        <f aca="true" t="shared" si="31" ref="C89:H89">+C90+C131+C154+C156+C167+C169</f>
        <v>0</v>
      </c>
      <c r="D89" s="62">
        <f t="shared" si="31"/>
        <v>87311690</v>
      </c>
      <c r="E89" s="62">
        <f t="shared" si="31"/>
        <v>89215690</v>
      </c>
      <c r="F89" s="62">
        <f t="shared" si="31"/>
        <v>89215690</v>
      </c>
      <c r="G89" s="62">
        <f t="shared" si="31"/>
        <v>42713826.510000005</v>
      </c>
      <c r="H89" s="62">
        <f t="shared" si="31"/>
        <v>42713826.510000005</v>
      </c>
      <c r="I89" s="20"/>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310</v>
      </c>
      <c r="B90" s="22" t="s">
        <v>311</v>
      </c>
      <c r="C90" s="55">
        <f aca="true" t="shared" si="32" ref="C90:H90">+C91+C98+C111+C127+C129</f>
        <v>0</v>
      </c>
      <c r="D90" s="55">
        <f t="shared" si="32"/>
        <v>33327000</v>
      </c>
      <c r="E90" s="55">
        <f t="shared" si="32"/>
        <v>33220000</v>
      </c>
      <c r="F90" s="55">
        <f t="shared" si="32"/>
        <v>33220000</v>
      </c>
      <c r="G90" s="55">
        <f t="shared" si="32"/>
        <v>16146962.280000001</v>
      </c>
      <c r="H90" s="55">
        <f t="shared" si="32"/>
        <v>16146962.280000001</v>
      </c>
      <c r="I90" s="20"/>
      <c r="J90" s="20"/>
    </row>
    <row r="91" spans="1:10" s="28" customFormat="1" ht="16.5" customHeight="1">
      <c r="A91" s="24" t="s">
        <v>312</v>
      </c>
      <c r="B91" s="22" t="s">
        <v>313</v>
      </c>
      <c r="C91" s="54">
        <f aca="true" t="shared" si="33" ref="C91:H91">+C92+C95+C96+C93+C94</f>
        <v>0</v>
      </c>
      <c r="D91" s="54">
        <f t="shared" si="33"/>
        <v>15859000</v>
      </c>
      <c r="E91" s="54">
        <f t="shared" si="33"/>
        <v>15576000</v>
      </c>
      <c r="F91" s="54">
        <f t="shared" si="33"/>
        <v>15576000</v>
      </c>
      <c r="G91" s="54">
        <f t="shared" si="33"/>
        <v>7353950.71</v>
      </c>
      <c r="H91" s="54">
        <f t="shared" si="33"/>
        <v>7353950.71</v>
      </c>
      <c r="I91" s="20"/>
      <c r="J91" s="20"/>
    </row>
    <row r="92" spans="1:10" s="28" customFormat="1" ht="16.5" customHeight="1">
      <c r="A92" s="24"/>
      <c r="B92" s="25" t="s">
        <v>314</v>
      </c>
      <c r="C92" s="56"/>
      <c r="D92" s="57">
        <v>15301000</v>
      </c>
      <c r="E92" s="57">
        <v>15079000</v>
      </c>
      <c r="F92" s="57">
        <v>15079000</v>
      </c>
      <c r="G92" s="46">
        <v>7104000</v>
      </c>
      <c r="H92" s="46">
        <v>7104000</v>
      </c>
      <c r="I92" s="20"/>
      <c r="J92" s="20"/>
    </row>
    <row r="93" spans="1:10" s="28" customFormat="1" ht="16.5" customHeight="1">
      <c r="A93" s="24"/>
      <c r="B93" s="25" t="s">
        <v>315</v>
      </c>
      <c r="C93" s="56"/>
      <c r="D93" s="57"/>
      <c r="E93" s="57"/>
      <c r="F93" s="57"/>
      <c r="G93" s="46"/>
      <c r="H93" s="46"/>
      <c r="I93" s="20"/>
      <c r="J93" s="20"/>
    </row>
    <row r="94" spans="1:246" s="28" customFormat="1" ht="16.5" customHeight="1">
      <c r="A94" s="24"/>
      <c r="B94" s="25" t="s">
        <v>316</v>
      </c>
      <c r="C94" s="56"/>
      <c r="D94" s="57">
        <v>178000</v>
      </c>
      <c r="E94" s="57">
        <v>121000</v>
      </c>
      <c r="F94" s="57">
        <v>121000</v>
      </c>
      <c r="G94" s="46">
        <v>60780</v>
      </c>
      <c r="H94" s="46">
        <v>60780</v>
      </c>
      <c r="I94" s="20"/>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317</v>
      </c>
      <c r="C95" s="56"/>
      <c r="D95" s="57">
        <v>34000</v>
      </c>
      <c r="E95" s="57">
        <v>34000</v>
      </c>
      <c r="F95" s="57">
        <v>34000</v>
      </c>
      <c r="G95" s="46">
        <v>16213.14</v>
      </c>
      <c r="H95" s="46">
        <v>16213.14</v>
      </c>
      <c r="I95" s="20"/>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318</v>
      </c>
      <c r="C96" s="56"/>
      <c r="D96" s="57">
        <v>346000</v>
      </c>
      <c r="E96" s="57">
        <v>342000</v>
      </c>
      <c r="F96" s="57">
        <v>342000</v>
      </c>
      <c r="G96" s="46">
        <v>172957.57</v>
      </c>
      <c r="H96" s="46">
        <v>172957.57</v>
      </c>
      <c r="I96" s="20"/>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30">
      <c r="A97" s="24"/>
      <c r="B97" s="26" t="s">
        <v>308</v>
      </c>
      <c r="C97" s="56"/>
      <c r="D97" s="57"/>
      <c r="E97" s="57"/>
      <c r="F97" s="57"/>
      <c r="G97" s="46"/>
      <c r="H97" s="46"/>
      <c r="I97" s="20"/>
      <c r="J97" s="20"/>
    </row>
    <row r="98" spans="1:246" ht="45">
      <c r="A98" s="24" t="s">
        <v>319</v>
      </c>
      <c r="B98" s="22" t="s">
        <v>320</v>
      </c>
      <c r="C98" s="56">
        <f aca="true" t="shared" si="34" ref="C98:H98">C99+C100+C101+C102+C103+C104+C106+C105+C107</f>
        <v>0</v>
      </c>
      <c r="D98" s="56">
        <f t="shared" si="34"/>
        <v>11673000</v>
      </c>
      <c r="E98" s="56">
        <f t="shared" si="34"/>
        <v>11572000</v>
      </c>
      <c r="F98" s="56">
        <f t="shared" si="34"/>
        <v>11572000</v>
      </c>
      <c r="G98" s="56">
        <f t="shared" si="34"/>
        <v>5873634.98</v>
      </c>
      <c r="H98" s="56">
        <f t="shared" si="34"/>
        <v>5873634.98</v>
      </c>
      <c r="I98" s="20"/>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321</v>
      </c>
      <c r="C99" s="56"/>
      <c r="D99" s="57">
        <v>77000</v>
      </c>
      <c r="E99" s="57">
        <v>102000</v>
      </c>
      <c r="F99" s="57">
        <v>102000</v>
      </c>
      <c r="G99" s="46">
        <v>26384.16</v>
      </c>
      <c r="H99" s="46">
        <v>26384.16</v>
      </c>
      <c r="I99" s="20"/>
      <c r="J99" s="20"/>
      <c r="K99" s="21"/>
    </row>
    <row r="100" spans="1:10" ht="30">
      <c r="A100" s="24"/>
      <c r="B100" s="25" t="s">
        <v>322</v>
      </c>
      <c r="C100" s="56"/>
      <c r="D100" s="57"/>
      <c r="E100" s="57"/>
      <c r="F100" s="57"/>
      <c r="G100" s="46"/>
      <c r="H100" s="46"/>
      <c r="I100" s="20"/>
      <c r="J100" s="20"/>
    </row>
    <row r="101" spans="1:246" s="21" customFormat="1" ht="16.5" customHeight="1">
      <c r="A101" s="24"/>
      <c r="B101" s="25" t="s">
        <v>323</v>
      </c>
      <c r="C101" s="56"/>
      <c r="D101" s="57">
        <v>78000</v>
      </c>
      <c r="E101" s="57"/>
      <c r="F101" s="57">
        <v>0</v>
      </c>
      <c r="G101" s="46"/>
      <c r="H101" s="46"/>
      <c r="I101" s="20"/>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324</v>
      </c>
      <c r="C102" s="56"/>
      <c r="D102" s="57">
        <v>5792000</v>
      </c>
      <c r="E102" s="57">
        <v>6180000</v>
      </c>
      <c r="F102" s="57">
        <v>6180000</v>
      </c>
      <c r="G102" s="46">
        <v>3239360.66</v>
      </c>
      <c r="H102" s="46">
        <v>3239360.66</v>
      </c>
      <c r="I102" s="20"/>
      <c r="J102" s="20"/>
    </row>
    <row r="103" spans="1:10" ht="15">
      <c r="A103" s="24"/>
      <c r="B103" s="35" t="s">
        <v>325</v>
      </c>
      <c r="C103" s="56"/>
      <c r="D103" s="57">
        <v>11000</v>
      </c>
      <c r="E103" s="57">
        <v>18000</v>
      </c>
      <c r="F103" s="57">
        <v>18000</v>
      </c>
      <c r="G103" s="46">
        <v>15780</v>
      </c>
      <c r="H103" s="46">
        <v>15780</v>
      </c>
      <c r="I103" s="20"/>
      <c r="J103" s="20"/>
    </row>
    <row r="104" spans="1:10" ht="30">
      <c r="A104" s="24"/>
      <c r="B104" s="25" t="s">
        <v>326</v>
      </c>
      <c r="C104" s="56"/>
      <c r="D104" s="57">
        <v>130000</v>
      </c>
      <c r="E104" s="57">
        <v>137000</v>
      </c>
      <c r="F104" s="57">
        <v>137000</v>
      </c>
      <c r="G104" s="46">
        <v>63608.94</v>
      </c>
      <c r="H104" s="46">
        <v>63608.94</v>
      </c>
      <c r="I104" s="20"/>
      <c r="J104" s="20"/>
    </row>
    <row r="105" spans="1:10" ht="16.5" customHeight="1">
      <c r="A105" s="24"/>
      <c r="B105" s="36" t="s">
        <v>327</v>
      </c>
      <c r="C105" s="56"/>
      <c r="D105" s="57"/>
      <c r="E105" s="57"/>
      <c r="F105" s="57"/>
      <c r="G105" s="46"/>
      <c r="H105" s="46"/>
      <c r="I105" s="20"/>
      <c r="J105" s="20"/>
    </row>
    <row r="106" spans="1:10" ht="15">
      <c r="A106" s="24"/>
      <c r="B106" s="36" t="s">
        <v>328</v>
      </c>
      <c r="C106" s="56"/>
      <c r="D106" s="57">
        <v>3356000</v>
      </c>
      <c r="E106" s="57">
        <v>2742000</v>
      </c>
      <c r="F106" s="57">
        <v>2742000</v>
      </c>
      <c r="G106" s="63">
        <v>1340392.59</v>
      </c>
      <c r="H106" s="63">
        <v>1340392.59</v>
      </c>
      <c r="I106" s="20"/>
      <c r="J106" s="20"/>
    </row>
    <row r="107" spans="1:10" ht="16.5" customHeight="1">
      <c r="A107" s="24"/>
      <c r="B107" s="37" t="s">
        <v>329</v>
      </c>
      <c r="C107" s="56">
        <f aca="true" t="shared" si="35" ref="C107:H107">C108+C109</f>
        <v>0</v>
      </c>
      <c r="D107" s="56">
        <f t="shared" si="35"/>
        <v>2229000</v>
      </c>
      <c r="E107" s="56">
        <f t="shared" si="35"/>
        <v>2393000</v>
      </c>
      <c r="F107" s="56">
        <f t="shared" si="35"/>
        <v>2393000</v>
      </c>
      <c r="G107" s="56">
        <f t="shared" si="35"/>
        <v>1188108.63</v>
      </c>
      <c r="H107" s="56">
        <f t="shared" si="35"/>
        <v>1188108.63</v>
      </c>
      <c r="I107" s="20"/>
      <c r="J107" s="20"/>
    </row>
    <row r="108" spans="1:10" ht="16.5" customHeight="1">
      <c r="A108" s="24"/>
      <c r="B108" s="36" t="s">
        <v>330</v>
      </c>
      <c r="C108" s="56"/>
      <c r="D108" s="57">
        <v>2229000</v>
      </c>
      <c r="E108" s="57">
        <v>2393000</v>
      </c>
      <c r="F108" s="57">
        <v>2393000</v>
      </c>
      <c r="G108" s="46">
        <v>1188108.63</v>
      </c>
      <c r="H108" s="46">
        <v>1188108.63</v>
      </c>
      <c r="I108" s="20"/>
      <c r="J108" s="20"/>
    </row>
    <row r="109" spans="1:10" ht="15">
      <c r="A109" s="24"/>
      <c r="B109" s="36" t="s">
        <v>331</v>
      </c>
      <c r="C109" s="56"/>
      <c r="D109" s="57"/>
      <c r="E109" s="57"/>
      <c r="F109" s="57"/>
      <c r="G109" s="46"/>
      <c r="H109" s="46"/>
      <c r="I109" s="20"/>
      <c r="J109" s="20"/>
    </row>
    <row r="110" spans="1:10" ht="30">
      <c r="A110" s="24"/>
      <c r="B110" s="26" t="s">
        <v>308</v>
      </c>
      <c r="C110" s="56"/>
      <c r="D110" s="57"/>
      <c r="E110" s="57"/>
      <c r="F110" s="57"/>
      <c r="G110" s="46">
        <v>-3652.29</v>
      </c>
      <c r="H110" s="46">
        <v>-3652.29</v>
      </c>
      <c r="I110" s="20"/>
      <c r="J110" s="20"/>
    </row>
    <row r="111" spans="1:10" ht="30">
      <c r="A111" s="18" t="s">
        <v>332</v>
      </c>
      <c r="B111" s="22" t="s">
        <v>333</v>
      </c>
      <c r="C111" s="56">
        <f aca="true" t="shared" si="36" ref="C111:H111">C112+C113+C114+C115+C116+C117+C118+C119+C120+C121</f>
        <v>0</v>
      </c>
      <c r="D111" s="56">
        <f t="shared" si="36"/>
        <v>735000</v>
      </c>
      <c r="E111" s="56">
        <f t="shared" si="36"/>
        <v>812000</v>
      </c>
      <c r="F111" s="56">
        <f t="shared" si="36"/>
        <v>812000</v>
      </c>
      <c r="G111" s="56">
        <f t="shared" si="36"/>
        <v>409256.58999999997</v>
      </c>
      <c r="H111" s="56">
        <f t="shared" si="36"/>
        <v>409256.58999999997</v>
      </c>
      <c r="I111" s="20"/>
      <c r="J111" s="20"/>
    </row>
    <row r="112" spans="1:10" ht="15">
      <c r="A112" s="24"/>
      <c r="B112" s="25" t="s">
        <v>324</v>
      </c>
      <c r="C112" s="56"/>
      <c r="D112" s="57">
        <v>418000</v>
      </c>
      <c r="E112" s="57">
        <v>426000</v>
      </c>
      <c r="F112" s="57">
        <v>426000</v>
      </c>
      <c r="G112" s="46">
        <v>213066.59</v>
      </c>
      <c r="H112" s="46">
        <v>213066.59</v>
      </c>
      <c r="I112" s="20"/>
      <c r="J112" s="20"/>
    </row>
    <row r="113" spans="1:10" ht="30">
      <c r="A113" s="24"/>
      <c r="B113" s="38" t="s">
        <v>334</v>
      </c>
      <c r="C113" s="56"/>
      <c r="D113" s="57">
        <v>5000</v>
      </c>
      <c r="E113" s="57">
        <v>18000</v>
      </c>
      <c r="F113" s="57">
        <v>18000</v>
      </c>
      <c r="G113" s="46">
        <v>100</v>
      </c>
      <c r="H113" s="46">
        <v>100</v>
      </c>
      <c r="I113" s="20"/>
      <c r="J113" s="20"/>
    </row>
    <row r="114" spans="1:10" ht="16.5" customHeight="1">
      <c r="A114" s="24"/>
      <c r="B114" s="39" t="s">
        <v>335</v>
      </c>
      <c r="C114" s="56"/>
      <c r="D114" s="57">
        <v>312000</v>
      </c>
      <c r="E114" s="57">
        <v>368000</v>
      </c>
      <c r="F114" s="57">
        <v>368000</v>
      </c>
      <c r="G114" s="46">
        <v>196090</v>
      </c>
      <c r="H114" s="46">
        <v>196090</v>
      </c>
      <c r="I114" s="20"/>
      <c r="J114" s="20"/>
    </row>
    <row r="115" spans="1:10" ht="30">
      <c r="A115" s="24"/>
      <c r="B115" s="39" t="s">
        <v>336</v>
      </c>
      <c r="C115" s="56"/>
      <c r="D115" s="57"/>
      <c r="E115" s="57"/>
      <c r="F115" s="57"/>
      <c r="G115" s="46"/>
      <c r="H115" s="46"/>
      <c r="I115" s="20"/>
      <c r="J115" s="20"/>
    </row>
    <row r="116" spans="1:10" ht="16.5" customHeight="1">
      <c r="A116" s="24"/>
      <c r="B116" s="39" t="s">
        <v>337</v>
      </c>
      <c r="C116" s="56"/>
      <c r="D116" s="57"/>
      <c r="E116" s="57"/>
      <c r="F116" s="57"/>
      <c r="G116" s="46"/>
      <c r="H116" s="46"/>
      <c r="I116" s="20"/>
      <c r="J116" s="20"/>
    </row>
    <row r="117" spans="1:246" ht="16.5" customHeight="1">
      <c r="A117" s="24"/>
      <c r="B117" s="25" t="s">
        <v>321</v>
      </c>
      <c r="C117" s="56"/>
      <c r="D117" s="57"/>
      <c r="E117" s="57"/>
      <c r="F117" s="57"/>
      <c r="G117" s="46"/>
      <c r="H117" s="46"/>
      <c r="I117" s="20"/>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338</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339</v>
      </c>
      <c r="C119" s="56"/>
      <c r="D119" s="57"/>
      <c r="E119" s="57"/>
      <c r="F119" s="57"/>
      <c r="G119" s="64"/>
      <c r="H119" s="64"/>
      <c r="I119" s="20"/>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340</v>
      </c>
      <c r="C120" s="56"/>
      <c r="D120" s="57"/>
      <c r="E120" s="57"/>
      <c r="F120" s="57"/>
      <c r="G120" s="64"/>
      <c r="H120" s="64"/>
      <c r="I120" s="20"/>
      <c r="J120" s="20"/>
    </row>
    <row r="121" spans="1:10" s="21" customFormat="1" ht="30">
      <c r="A121" s="24"/>
      <c r="B121" s="41" t="s">
        <v>341</v>
      </c>
      <c r="C121" s="56">
        <f aca="true" t="shared" si="37" ref="C121:H121">C122+C123+C124+C125</f>
        <v>0</v>
      </c>
      <c r="D121" s="56">
        <f t="shared" si="37"/>
        <v>0</v>
      </c>
      <c r="E121" s="56">
        <f t="shared" si="37"/>
        <v>0</v>
      </c>
      <c r="F121" s="56">
        <f t="shared" si="37"/>
        <v>0</v>
      </c>
      <c r="G121" s="56">
        <f t="shared" si="37"/>
        <v>0</v>
      </c>
      <c r="H121" s="56">
        <f t="shared" si="37"/>
        <v>0</v>
      </c>
      <c r="I121" s="20"/>
      <c r="J121" s="20"/>
    </row>
    <row r="122" spans="1:10" s="21" customFormat="1" ht="15">
      <c r="A122" s="24"/>
      <c r="B122" s="42" t="s">
        <v>342</v>
      </c>
      <c r="C122" s="56"/>
      <c r="D122" s="57"/>
      <c r="E122" s="57"/>
      <c r="F122" s="57"/>
      <c r="G122" s="64"/>
      <c r="H122" s="64"/>
      <c r="I122" s="20"/>
      <c r="J122" s="20"/>
    </row>
    <row r="123" spans="1:10" s="21" customFormat="1" ht="30">
      <c r="A123" s="24"/>
      <c r="B123" s="42" t="s">
        <v>343</v>
      </c>
      <c r="C123" s="56"/>
      <c r="D123" s="57"/>
      <c r="E123" s="57"/>
      <c r="F123" s="57"/>
      <c r="G123" s="64"/>
      <c r="H123" s="64"/>
      <c r="I123" s="20"/>
      <c r="J123" s="20"/>
    </row>
    <row r="124" spans="1:10" s="21" customFormat="1" ht="30">
      <c r="A124" s="24"/>
      <c r="B124" s="42" t="s">
        <v>344</v>
      </c>
      <c r="C124" s="56"/>
      <c r="D124" s="57"/>
      <c r="E124" s="57"/>
      <c r="F124" s="57"/>
      <c r="G124" s="64"/>
      <c r="H124" s="64"/>
      <c r="I124" s="20"/>
      <c r="J124" s="20"/>
    </row>
    <row r="125" spans="1:10" s="21" customFormat="1" ht="30">
      <c r="A125" s="24"/>
      <c r="B125" s="42" t="s">
        <v>345</v>
      </c>
      <c r="C125" s="56"/>
      <c r="D125" s="57"/>
      <c r="E125" s="57"/>
      <c r="F125" s="57"/>
      <c r="G125" s="64"/>
      <c r="H125" s="64"/>
      <c r="I125" s="20"/>
      <c r="J125" s="20"/>
    </row>
    <row r="126" spans="1:10" s="21" customFormat="1" ht="30">
      <c r="A126" s="24"/>
      <c r="B126" s="26" t="s">
        <v>308</v>
      </c>
      <c r="C126" s="56"/>
      <c r="D126" s="57"/>
      <c r="E126" s="57"/>
      <c r="F126" s="57"/>
      <c r="G126" s="64"/>
      <c r="H126" s="64"/>
      <c r="I126" s="20"/>
      <c r="J126" s="20"/>
    </row>
    <row r="127" spans="1:10" s="21" customFormat="1" ht="30">
      <c r="A127" s="24" t="s">
        <v>346</v>
      </c>
      <c r="B127" s="26" t="s">
        <v>347</v>
      </c>
      <c r="C127" s="54"/>
      <c r="D127" s="57">
        <v>4312000</v>
      </c>
      <c r="E127" s="57">
        <v>4516000</v>
      </c>
      <c r="F127" s="57">
        <v>4516000</v>
      </c>
      <c r="G127" s="46">
        <v>2140120</v>
      </c>
      <c r="H127" s="46">
        <v>2140120</v>
      </c>
      <c r="I127" s="46">
        <v>2140120</v>
      </c>
      <c r="J127" s="20"/>
    </row>
    <row r="128" spans="1:246" s="21" customFormat="1" ht="16.5" customHeight="1">
      <c r="A128" s="24"/>
      <c r="B128" s="26" t="s">
        <v>308</v>
      </c>
      <c r="C128" s="54"/>
      <c r="D128" s="57"/>
      <c r="E128" s="57"/>
      <c r="F128" s="57"/>
      <c r="G128" s="46"/>
      <c r="H128" s="46"/>
      <c r="I128" s="20"/>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348</v>
      </c>
      <c r="B129" s="26" t="s">
        <v>349</v>
      </c>
      <c r="C129" s="56"/>
      <c r="D129" s="57">
        <v>748000</v>
      </c>
      <c r="E129" s="57">
        <v>744000</v>
      </c>
      <c r="F129" s="57">
        <v>744000</v>
      </c>
      <c r="G129" s="61">
        <v>370000</v>
      </c>
      <c r="H129" s="61">
        <v>370000</v>
      </c>
      <c r="I129" s="20"/>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308</v>
      </c>
      <c r="C130" s="56"/>
      <c r="D130" s="57"/>
      <c r="E130" s="57"/>
      <c r="F130" s="57"/>
      <c r="G130" s="61"/>
      <c r="H130" s="61"/>
      <c r="I130" s="20"/>
      <c r="J130" s="20"/>
      <c r="K130" s="5"/>
    </row>
    <row r="131" spans="1:246" ht="16.5" customHeight="1">
      <c r="A131" s="18" t="s">
        <v>350</v>
      </c>
      <c r="B131" s="22" t="s">
        <v>351</v>
      </c>
      <c r="C131" s="55">
        <f aca="true" t="shared" si="38" ref="C131:H131">+C132+C138+C140+C144+C150</f>
        <v>0</v>
      </c>
      <c r="D131" s="55">
        <f t="shared" si="38"/>
        <v>15283000</v>
      </c>
      <c r="E131" s="55">
        <f t="shared" si="38"/>
        <v>17157000</v>
      </c>
      <c r="F131" s="55">
        <f t="shared" si="38"/>
        <v>17157000</v>
      </c>
      <c r="G131" s="55">
        <f t="shared" si="38"/>
        <v>7191497.37</v>
      </c>
      <c r="H131" s="55">
        <f t="shared" si="38"/>
        <v>7191497.37</v>
      </c>
      <c r="I131" s="20"/>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352</v>
      </c>
      <c r="B132" s="22" t="s">
        <v>353</v>
      </c>
      <c r="C132" s="54">
        <f aca="true" t="shared" si="39" ref="C132:H132">+C133+C136</f>
        <v>0</v>
      </c>
      <c r="D132" s="54">
        <f t="shared" si="39"/>
        <v>9435000</v>
      </c>
      <c r="E132" s="54">
        <f t="shared" si="39"/>
        <v>9883000</v>
      </c>
      <c r="F132" s="54">
        <f t="shared" si="39"/>
        <v>9883000</v>
      </c>
      <c r="G132" s="54">
        <f t="shared" si="39"/>
        <v>4212207.37</v>
      </c>
      <c r="H132" s="54">
        <f t="shared" si="39"/>
        <v>4212207.37</v>
      </c>
      <c r="I132" s="20"/>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420</v>
      </c>
      <c r="C133" s="56">
        <f aca="true" t="shared" si="40" ref="C133:H133">C134+C135</f>
        <v>0</v>
      </c>
      <c r="D133" s="56">
        <f t="shared" si="40"/>
        <v>8974000</v>
      </c>
      <c r="E133" s="56">
        <f t="shared" si="40"/>
        <v>9419000</v>
      </c>
      <c r="F133" s="56">
        <f t="shared" si="40"/>
        <v>9419000</v>
      </c>
      <c r="G133" s="56">
        <f t="shared" si="40"/>
        <v>3978754.8100000005</v>
      </c>
      <c r="H133" s="56">
        <f t="shared" si="40"/>
        <v>3978754.8100000005</v>
      </c>
      <c r="I133" s="20"/>
      <c r="J133" s="20"/>
    </row>
    <row r="134" spans="1:31" s="21" customFormat="1" ht="16.5" customHeight="1">
      <c r="A134" s="24"/>
      <c r="B134" s="101" t="s">
        <v>421</v>
      </c>
      <c r="C134" s="56"/>
      <c r="D134" s="56">
        <v>8974000</v>
      </c>
      <c r="E134" s="57">
        <v>4919000</v>
      </c>
      <c r="F134" s="57">
        <v>4919000</v>
      </c>
      <c r="G134" s="46">
        <v>2130617.22</v>
      </c>
      <c r="H134" s="46">
        <v>2130617.22</v>
      </c>
      <c r="I134" s="46">
        <v>4261741.56</v>
      </c>
      <c r="J134" s="46">
        <v>4261741.56</v>
      </c>
      <c r="K134" s="46">
        <v>4261741.56</v>
      </c>
      <c r="L134" s="46">
        <v>4261741.56</v>
      </c>
      <c r="M134" s="46">
        <v>4261741.56</v>
      </c>
      <c r="N134" s="46">
        <v>4261741.56</v>
      </c>
      <c r="O134" s="46">
        <v>4261741.56</v>
      </c>
      <c r="P134" s="46">
        <v>4261741.56</v>
      </c>
      <c r="Q134" s="46">
        <v>4261741.56</v>
      </c>
      <c r="R134" s="46">
        <v>4261741.56</v>
      </c>
      <c r="S134" s="46">
        <v>4261741.56</v>
      </c>
      <c r="T134" s="46">
        <v>4261741.56</v>
      </c>
      <c r="U134" s="46">
        <v>4261741.56</v>
      </c>
      <c r="V134" s="46">
        <v>4261741.56</v>
      </c>
      <c r="W134" s="46">
        <v>4261741.56</v>
      </c>
      <c r="X134" s="46">
        <v>4261741.56</v>
      </c>
      <c r="Y134" s="46">
        <v>4261741.56</v>
      </c>
      <c r="Z134" s="46">
        <v>4261741.56</v>
      </c>
      <c r="AA134" s="46">
        <v>4261741.56</v>
      </c>
      <c r="AB134" s="46">
        <v>4261741.56</v>
      </c>
      <c r="AC134" s="46">
        <v>4261741.56</v>
      </c>
      <c r="AD134" s="46">
        <v>4261741.56</v>
      </c>
      <c r="AE134" s="46"/>
    </row>
    <row r="135" spans="1:10" s="21" customFormat="1" ht="16.5" customHeight="1">
      <c r="A135" s="24"/>
      <c r="B135" s="101" t="s">
        <v>422</v>
      </c>
      <c r="C135" s="56"/>
      <c r="D135" s="57">
        <v>0</v>
      </c>
      <c r="E135" s="57">
        <v>4500000</v>
      </c>
      <c r="F135" s="57">
        <v>4500000</v>
      </c>
      <c r="G135" s="46">
        <v>1848137.59</v>
      </c>
      <c r="H135" s="46">
        <v>1848137.59</v>
      </c>
      <c r="I135" s="20"/>
      <c r="J135" s="20"/>
    </row>
    <row r="136" spans="1:10" s="21" customFormat="1" ht="16.5" customHeight="1">
      <c r="A136" s="24"/>
      <c r="B136" s="43" t="s">
        <v>355</v>
      </c>
      <c r="C136" s="56"/>
      <c r="D136" s="57">
        <v>461000</v>
      </c>
      <c r="E136" s="57">
        <v>464000</v>
      </c>
      <c r="F136" s="57">
        <v>464000</v>
      </c>
      <c r="G136" s="25">
        <v>233452.56</v>
      </c>
      <c r="H136" s="25">
        <v>233452.56</v>
      </c>
      <c r="I136" s="20"/>
      <c r="J136" s="20"/>
    </row>
    <row r="137" spans="1:30" s="21" customFormat="1" ht="16.5" customHeight="1">
      <c r="A137" s="24"/>
      <c r="B137" s="26" t="s">
        <v>308</v>
      </c>
      <c r="C137" s="56"/>
      <c r="D137" s="57"/>
      <c r="E137" s="57"/>
      <c r="F137" s="57"/>
      <c r="G137" s="25">
        <v>-407.26</v>
      </c>
      <c r="H137" s="25">
        <v>-407.26</v>
      </c>
      <c r="I137" s="25">
        <v>-407.26</v>
      </c>
      <c r="J137" s="25">
        <v>-407.26</v>
      </c>
      <c r="K137" s="25">
        <v>-407.26</v>
      </c>
      <c r="L137" s="25">
        <v>-407.26</v>
      </c>
      <c r="M137" s="25">
        <v>-407.26</v>
      </c>
      <c r="N137" s="25">
        <v>-407.26</v>
      </c>
      <c r="O137" s="25">
        <v>-407.26</v>
      </c>
      <c r="P137" s="25">
        <v>-407.26</v>
      </c>
      <c r="Q137" s="25">
        <v>-407.26</v>
      </c>
      <c r="R137" s="25">
        <v>-407.26</v>
      </c>
      <c r="S137" s="25">
        <v>-407.26</v>
      </c>
      <c r="T137" s="25">
        <v>-407.26</v>
      </c>
      <c r="U137" s="25">
        <v>-407.26</v>
      </c>
      <c r="V137" s="25">
        <v>-407.26</v>
      </c>
      <c r="W137" s="25">
        <v>-407.26</v>
      </c>
      <c r="X137" s="25">
        <v>-407.26</v>
      </c>
      <c r="Y137" s="25">
        <v>-407.26</v>
      </c>
      <c r="Z137" s="25">
        <v>-407.26</v>
      </c>
      <c r="AA137" s="25">
        <v>-407.26</v>
      </c>
      <c r="AB137" s="25">
        <v>-407.26</v>
      </c>
      <c r="AC137" s="25">
        <v>-407.26</v>
      </c>
      <c r="AD137" s="25">
        <v>-407.26</v>
      </c>
    </row>
    <row r="138" spans="1:10" s="21" customFormat="1" ht="16.5" customHeight="1">
      <c r="A138" s="24" t="s">
        <v>356</v>
      </c>
      <c r="B138" s="44" t="s">
        <v>357</v>
      </c>
      <c r="C138" s="56"/>
      <c r="D138" s="57">
        <v>3287000</v>
      </c>
      <c r="E138" s="57">
        <v>4684000</v>
      </c>
      <c r="F138" s="57">
        <v>4684000</v>
      </c>
      <c r="G138" s="56">
        <v>1670000</v>
      </c>
      <c r="H138" s="56">
        <v>1670000</v>
      </c>
      <c r="I138" s="20"/>
      <c r="J138" s="20"/>
    </row>
    <row r="139" spans="1:10" s="21" customFormat="1" ht="16.5" customHeight="1">
      <c r="A139" s="24"/>
      <c r="B139" s="26" t="s">
        <v>308</v>
      </c>
      <c r="C139" s="56"/>
      <c r="D139" s="57"/>
      <c r="E139" s="57"/>
      <c r="F139" s="57"/>
      <c r="G139" s="25"/>
      <c r="H139" s="25"/>
      <c r="I139" s="20"/>
      <c r="J139" s="20"/>
    </row>
    <row r="140" spans="1:246" s="21" customFormat="1" ht="16.5" customHeight="1">
      <c r="A140" s="18" t="s">
        <v>358</v>
      </c>
      <c r="B140" s="45" t="s">
        <v>359</v>
      </c>
      <c r="C140" s="56">
        <f aca="true" t="shared" si="41" ref="C140:I140">+C141+C142</f>
        <v>0</v>
      </c>
      <c r="D140" s="56">
        <f t="shared" si="41"/>
        <v>116000</v>
      </c>
      <c r="E140" s="56">
        <f t="shared" si="41"/>
        <v>116000</v>
      </c>
      <c r="F140" s="56">
        <f t="shared" si="41"/>
        <v>116000</v>
      </c>
      <c r="G140" s="56">
        <f t="shared" si="41"/>
        <v>58000</v>
      </c>
      <c r="H140" s="56">
        <f t="shared" si="41"/>
        <v>58000</v>
      </c>
      <c r="I140" s="56">
        <f t="shared" si="41"/>
        <v>0</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354</v>
      </c>
      <c r="C141" s="56"/>
      <c r="D141" s="57">
        <v>116000</v>
      </c>
      <c r="E141" s="57">
        <v>116000</v>
      </c>
      <c r="F141" s="57">
        <v>116000</v>
      </c>
      <c r="G141" s="46">
        <v>58000</v>
      </c>
      <c r="H141" s="46">
        <v>58000</v>
      </c>
      <c r="I141" s="20"/>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360</v>
      </c>
      <c r="C142" s="56"/>
      <c r="D142" s="57"/>
      <c r="E142" s="57"/>
      <c r="F142" s="57"/>
      <c r="G142" s="46"/>
      <c r="H142" s="46"/>
      <c r="I142" s="20"/>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308</v>
      </c>
      <c r="C143" s="56"/>
      <c r="D143" s="57"/>
      <c r="E143" s="57"/>
      <c r="F143" s="57"/>
      <c r="G143" s="46"/>
      <c r="H143" s="46"/>
      <c r="I143" s="20"/>
      <c r="J143" s="20"/>
      <c r="K143" s="6"/>
    </row>
    <row r="144" spans="1:10" ht="16.5" customHeight="1">
      <c r="A144" s="18" t="s">
        <v>361</v>
      </c>
      <c r="B144" s="45" t="s">
        <v>362</v>
      </c>
      <c r="C144" s="54">
        <f aca="true" t="shared" si="42" ref="C144:H144">+C145+C146+C147+C148</f>
        <v>0</v>
      </c>
      <c r="D144" s="54">
        <f t="shared" si="42"/>
        <v>2027000</v>
      </c>
      <c r="E144" s="54">
        <f t="shared" si="42"/>
        <v>2031000</v>
      </c>
      <c r="F144" s="54">
        <f t="shared" si="42"/>
        <v>2031000</v>
      </c>
      <c r="G144" s="54">
        <f t="shared" si="42"/>
        <v>1017330</v>
      </c>
      <c r="H144" s="54">
        <f t="shared" si="42"/>
        <v>1017330</v>
      </c>
      <c r="I144" s="20"/>
      <c r="J144" s="20"/>
    </row>
    <row r="145" spans="1:246" ht="15">
      <c r="A145" s="24"/>
      <c r="B145" s="25" t="s">
        <v>363</v>
      </c>
      <c r="C145" s="56"/>
      <c r="D145" s="57">
        <v>2018000</v>
      </c>
      <c r="E145" s="57">
        <v>2023000</v>
      </c>
      <c r="F145" s="57">
        <v>2023000</v>
      </c>
      <c r="G145" s="46">
        <v>1013910</v>
      </c>
      <c r="H145" s="46">
        <v>1013910</v>
      </c>
      <c r="I145" s="20"/>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364</v>
      </c>
      <c r="C146" s="56"/>
      <c r="D146" s="57"/>
      <c r="E146" s="57"/>
      <c r="F146" s="57"/>
      <c r="G146" s="46"/>
      <c r="H146" s="46"/>
      <c r="I146" s="20"/>
      <c r="J146" s="20"/>
      <c r="K146" s="21"/>
    </row>
    <row r="147" spans="1:10" ht="30">
      <c r="A147" s="24"/>
      <c r="B147" s="25" t="s">
        <v>365</v>
      </c>
      <c r="C147" s="56"/>
      <c r="D147" s="57">
        <v>9000</v>
      </c>
      <c r="E147" s="57">
        <v>8000</v>
      </c>
      <c r="F147" s="57">
        <v>8000</v>
      </c>
      <c r="G147" s="46">
        <v>3420</v>
      </c>
      <c r="H147" s="46">
        <v>3420</v>
      </c>
      <c r="I147" s="20"/>
      <c r="J147" s="20"/>
    </row>
    <row r="148" spans="1:246" s="21" customFormat="1" ht="45">
      <c r="A148" s="24"/>
      <c r="B148" s="25" t="s">
        <v>366</v>
      </c>
      <c r="C148" s="56"/>
      <c r="D148" s="57"/>
      <c r="E148" s="57"/>
      <c r="F148" s="57"/>
      <c r="G148" s="46"/>
      <c r="H148" s="46"/>
      <c r="I148" s="20"/>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30">
      <c r="A149" s="24"/>
      <c r="B149" s="26" t="s">
        <v>308</v>
      </c>
      <c r="C149" s="56"/>
      <c r="D149" s="57"/>
      <c r="E149" s="57"/>
      <c r="F149" s="57"/>
      <c r="G149" s="46">
        <v>-134.87</v>
      </c>
      <c r="H149" s="46">
        <v>-134.87</v>
      </c>
      <c r="I149" s="20"/>
      <c r="J149" s="20"/>
    </row>
    <row r="150" spans="1:10" ht="16.5" customHeight="1">
      <c r="A150" s="18" t="s">
        <v>367</v>
      </c>
      <c r="B150" s="45" t="s">
        <v>368</v>
      </c>
      <c r="C150" s="56">
        <f aca="true" t="shared" si="43" ref="C150:H150">+C151+C152</f>
        <v>0</v>
      </c>
      <c r="D150" s="56">
        <f t="shared" si="43"/>
        <v>418000</v>
      </c>
      <c r="E150" s="56">
        <f t="shared" si="43"/>
        <v>443000</v>
      </c>
      <c r="F150" s="56">
        <f t="shared" si="43"/>
        <v>443000</v>
      </c>
      <c r="G150" s="56">
        <f t="shared" si="43"/>
        <v>233960</v>
      </c>
      <c r="H150" s="56">
        <f t="shared" si="43"/>
        <v>233960</v>
      </c>
      <c r="I150" s="20"/>
      <c r="J150" s="20"/>
    </row>
    <row r="151" spans="1:10" ht="16.5" customHeight="1">
      <c r="A151" s="18"/>
      <c r="B151" s="43" t="s">
        <v>354</v>
      </c>
      <c r="C151" s="56"/>
      <c r="D151" s="57">
        <v>418000</v>
      </c>
      <c r="E151" s="57">
        <v>443000</v>
      </c>
      <c r="F151" s="57">
        <v>443000</v>
      </c>
      <c r="G151" s="57">
        <v>233960</v>
      </c>
      <c r="H151" s="57">
        <v>233960</v>
      </c>
      <c r="I151" s="20"/>
      <c r="J151" s="20"/>
    </row>
    <row r="152" spans="1:10" ht="16.5" customHeight="1">
      <c r="A152" s="24"/>
      <c r="B152" s="43" t="s">
        <v>360</v>
      </c>
      <c r="C152" s="56"/>
      <c r="D152" s="57"/>
      <c r="E152" s="57"/>
      <c r="F152" s="57"/>
      <c r="G152" s="46"/>
      <c r="H152" s="46"/>
      <c r="I152" s="20"/>
      <c r="J152" s="20"/>
    </row>
    <row r="153" spans="1:10" ht="16.5" customHeight="1">
      <c r="A153" s="24"/>
      <c r="B153" s="26" t="s">
        <v>308</v>
      </c>
      <c r="C153" s="56"/>
      <c r="D153" s="57"/>
      <c r="E153" s="57"/>
      <c r="F153" s="57"/>
      <c r="G153" s="46"/>
      <c r="H153" s="46"/>
      <c r="I153" s="20"/>
      <c r="J153" s="20"/>
    </row>
    <row r="154" spans="1:30" ht="16.5" customHeight="1">
      <c r="A154" s="18" t="s">
        <v>369</v>
      </c>
      <c r="B154" s="26" t="s">
        <v>370</v>
      </c>
      <c r="C154" s="56"/>
      <c r="D154" s="57">
        <v>4000</v>
      </c>
      <c r="E154" s="57">
        <v>6000</v>
      </c>
      <c r="F154" s="57">
        <v>6000</v>
      </c>
      <c r="G154" s="63">
        <v>3500</v>
      </c>
      <c r="H154" s="63">
        <v>3500</v>
      </c>
      <c r="I154" s="63">
        <v>3500</v>
      </c>
      <c r="J154" s="63">
        <v>3500</v>
      </c>
      <c r="K154" s="63">
        <v>3500</v>
      </c>
      <c r="L154" s="63">
        <v>3500</v>
      </c>
      <c r="M154" s="63">
        <v>3500</v>
      </c>
      <c r="N154" s="63">
        <v>3500</v>
      </c>
      <c r="O154" s="63">
        <v>3500</v>
      </c>
      <c r="P154" s="63">
        <v>3500</v>
      </c>
      <c r="Q154" s="63">
        <v>3500</v>
      </c>
      <c r="R154" s="63">
        <v>3500</v>
      </c>
      <c r="S154" s="63">
        <v>3500</v>
      </c>
      <c r="T154" s="63">
        <v>3500</v>
      </c>
      <c r="U154" s="63">
        <v>3500</v>
      </c>
      <c r="V154" s="63">
        <v>3500</v>
      </c>
      <c r="W154" s="63">
        <v>3500</v>
      </c>
      <c r="X154" s="63">
        <v>3500</v>
      </c>
      <c r="Y154" s="63">
        <v>3500</v>
      </c>
      <c r="Z154" s="63">
        <v>3500</v>
      </c>
      <c r="AA154" s="63">
        <v>3500</v>
      </c>
      <c r="AB154" s="63">
        <v>3500</v>
      </c>
      <c r="AC154" s="63">
        <v>3500</v>
      </c>
      <c r="AD154" s="63">
        <v>3500</v>
      </c>
    </row>
    <row r="155" spans="1:10" ht="16.5" customHeight="1">
      <c r="A155" s="18"/>
      <c r="B155" s="26" t="s">
        <v>308</v>
      </c>
      <c r="C155" s="56"/>
      <c r="D155" s="57"/>
      <c r="E155" s="57"/>
      <c r="F155" s="57"/>
      <c r="G155" s="63"/>
      <c r="H155" s="63"/>
      <c r="I155" s="20"/>
      <c r="J155" s="20"/>
    </row>
    <row r="156" spans="1:10" ht="16.5" customHeight="1">
      <c r="A156" s="18" t="s">
        <v>371</v>
      </c>
      <c r="B156" s="22" t="s">
        <v>372</v>
      </c>
      <c r="C156" s="55">
        <f aca="true" t="shared" si="44" ref="C156:H156">+C157+C163</f>
        <v>0</v>
      </c>
      <c r="D156" s="55">
        <f t="shared" si="44"/>
        <v>38660000</v>
      </c>
      <c r="E156" s="55">
        <f t="shared" si="44"/>
        <v>38795000</v>
      </c>
      <c r="F156" s="55">
        <f t="shared" si="44"/>
        <v>38795000</v>
      </c>
      <c r="G156" s="55">
        <f t="shared" si="44"/>
        <v>19350968</v>
      </c>
      <c r="H156" s="55">
        <f t="shared" si="44"/>
        <v>19350968</v>
      </c>
      <c r="I156" s="20"/>
      <c r="J156" s="20"/>
    </row>
    <row r="157" spans="1:10" ht="16.5" customHeight="1">
      <c r="A157" s="24" t="s">
        <v>373</v>
      </c>
      <c r="B157" s="22" t="s">
        <v>374</v>
      </c>
      <c r="C157" s="56">
        <f aca="true" t="shared" si="45" ref="C157:H157">C158+C160+C159+C161</f>
        <v>0</v>
      </c>
      <c r="D157" s="56">
        <f t="shared" si="45"/>
        <v>37086000</v>
      </c>
      <c r="E157" s="56">
        <f t="shared" si="45"/>
        <v>37086000</v>
      </c>
      <c r="F157" s="56">
        <f t="shared" si="45"/>
        <v>37086000</v>
      </c>
      <c r="G157" s="56">
        <f t="shared" si="45"/>
        <v>18543000</v>
      </c>
      <c r="H157" s="56">
        <f t="shared" si="45"/>
        <v>18543000</v>
      </c>
      <c r="I157" s="20"/>
      <c r="J157" s="20"/>
    </row>
    <row r="158" spans="1:10" ht="15">
      <c r="A158" s="24"/>
      <c r="B158" s="25" t="s">
        <v>314</v>
      </c>
      <c r="C158" s="56"/>
      <c r="D158" s="57">
        <v>37086000</v>
      </c>
      <c r="E158" s="57">
        <v>37086000</v>
      </c>
      <c r="F158" s="57">
        <v>37086000</v>
      </c>
      <c r="G158" s="46">
        <v>18543000</v>
      </c>
      <c r="H158" s="46">
        <v>18543000</v>
      </c>
      <c r="I158" s="20"/>
      <c r="J158" s="20"/>
    </row>
    <row r="159" spans="1:10" ht="60">
      <c r="A159" s="24"/>
      <c r="B159" s="25" t="s">
        <v>375</v>
      </c>
      <c r="C159" s="56"/>
      <c r="D159" s="57"/>
      <c r="E159" s="57"/>
      <c r="F159" s="57"/>
      <c r="G159" s="46"/>
      <c r="H159" s="46"/>
      <c r="I159" s="20"/>
      <c r="J159" s="20"/>
    </row>
    <row r="160" spans="1:10" ht="30">
      <c r="A160" s="24"/>
      <c r="B160" s="25" t="s">
        <v>376</v>
      </c>
      <c r="C160" s="56"/>
      <c r="D160" s="57"/>
      <c r="E160" s="57"/>
      <c r="F160" s="57"/>
      <c r="G160" s="63"/>
      <c r="H160" s="63"/>
      <c r="I160" s="20"/>
      <c r="J160" s="20"/>
    </row>
    <row r="161" spans="1:10" ht="30">
      <c r="A161" s="24"/>
      <c r="B161" s="48" t="s">
        <v>377</v>
      </c>
      <c r="C161" s="56"/>
      <c r="D161" s="57"/>
      <c r="E161" s="57"/>
      <c r="F161" s="57"/>
      <c r="G161" s="46"/>
      <c r="H161" s="46"/>
      <c r="I161" s="20"/>
      <c r="J161" s="20"/>
    </row>
    <row r="162" spans="1:10" ht="30">
      <c r="A162" s="24"/>
      <c r="B162" s="26" t="s">
        <v>308</v>
      </c>
      <c r="C162" s="56"/>
      <c r="D162" s="57"/>
      <c r="E162" s="57"/>
      <c r="F162" s="57"/>
      <c r="G162" s="46">
        <v>-2112.86</v>
      </c>
      <c r="H162" s="46">
        <v>-2112.86</v>
      </c>
      <c r="I162" s="20"/>
      <c r="J162" s="20"/>
    </row>
    <row r="163" spans="1:10" ht="16.5" customHeight="1">
      <c r="A163" s="24" t="s">
        <v>378</v>
      </c>
      <c r="B163" s="22" t="s">
        <v>379</v>
      </c>
      <c r="C163" s="56">
        <f aca="true" t="shared" si="46" ref="C163:H163">C164+C165</f>
        <v>0</v>
      </c>
      <c r="D163" s="56">
        <f t="shared" si="46"/>
        <v>1574000</v>
      </c>
      <c r="E163" s="56">
        <f t="shared" si="46"/>
        <v>1709000</v>
      </c>
      <c r="F163" s="56">
        <f t="shared" si="46"/>
        <v>1709000</v>
      </c>
      <c r="G163" s="56">
        <f t="shared" si="46"/>
        <v>807968</v>
      </c>
      <c r="H163" s="56">
        <f t="shared" si="46"/>
        <v>807968</v>
      </c>
      <c r="I163" s="20"/>
      <c r="J163" s="20"/>
    </row>
    <row r="164" spans="1:10" ht="16.5" customHeight="1">
      <c r="A164" s="24"/>
      <c r="B164" s="25" t="s">
        <v>314</v>
      </c>
      <c r="C164" s="56"/>
      <c r="D164" s="57">
        <v>1574000</v>
      </c>
      <c r="E164" s="57">
        <v>1709000</v>
      </c>
      <c r="F164" s="57">
        <v>1709000</v>
      </c>
      <c r="G164" s="46">
        <v>807968</v>
      </c>
      <c r="H164" s="46">
        <v>807968</v>
      </c>
      <c r="I164" s="20"/>
      <c r="J164" s="20"/>
    </row>
    <row r="165" spans="1:10" ht="16.5" customHeight="1">
      <c r="A165" s="24"/>
      <c r="B165" s="49" t="s">
        <v>380</v>
      </c>
      <c r="C165" s="56"/>
      <c r="D165" s="57"/>
      <c r="E165" s="57"/>
      <c r="F165" s="57"/>
      <c r="G165" s="46"/>
      <c r="H165" s="46"/>
      <c r="I165" s="20"/>
      <c r="J165" s="20"/>
    </row>
    <row r="166" spans="1:10" ht="16.5" customHeight="1">
      <c r="A166" s="24"/>
      <c r="B166" s="26" t="s">
        <v>308</v>
      </c>
      <c r="C166" s="56"/>
      <c r="D166" s="57"/>
      <c r="E166" s="57"/>
      <c r="F166" s="57"/>
      <c r="G166" s="46"/>
      <c r="H166" s="46"/>
      <c r="I166" s="20"/>
      <c r="J166" s="20"/>
    </row>
    <row r="167" spans="1:10" ht="16.5" customHeight="1">
      <c r="A167" s="18" t="s">
        <v>381</v>
      </c>
      <c r="B167" s="26" t="s">
        <v>382</v>
      </c>
      <c r="C167" s="56"/>
      <c r="D167" s="57"/>
      <c r="E167" s="57"/>
      <c r="F167" s="57"/>
      <c r="G167" s="46"/>
      <c r="H167" s="46"/>
      <c r="I167" s="20"/>
      <c r="J167" s="20"/>
    </row>
    <row r="168" spans="1:10" ht="16.5" customHeight="1">
      <c r="A168" s="18"/>
      <c r="B168" s="26" t="s">
        <v>308</v>
      </c>
      <c r="C168" s="56"/>
      <c r="D168" s="57"/>
      <c r="E168" s="57"/>
      <c r="F168" s="57"/>
      <c r="G168" s="46"/>
      <c r="H168" s="46"/>
      <c r="I168" s="20"/>
      <c r="J168" s="20"/>
    </row>
    <row r="169" spans="1:10" ht="16.5" customHeight="1">
      <c r="A169" s="18" t="s">
        <v>383</v>
      </c>
      <c r="B169" s="26" t="s">
        <v>384</v>
      </c>
      <c r="C169" s="56"/>
      <c r="D169" s="57">
        <v>37690</v>
      </c>
      <c r="E169" s="57">
        <v>37690</v>
      </c>
      <c r="F169" s="57">
        <v>37690</v>
      </c>
      <c r="G169" s="57">
        <v>20898.86</v>
      </c>
      <c r="H169" s="57">
        <v>20898.86</v>
      </c>
      <c r="I169" s="20"/>
      <c r="J169" s="20"/>
    </row>
    <row r="170" spans="1:10" ht="16.5" customHeight="1">
      <c r="A170" s="18"/>
      <c r="B170" s="26" t="s">
        <v>308</v>
      </c>
      <c r="C170" s="56"/>
      <c r="D170" s="57"/>
      <c r="E170" s="57"/>
      <c r="F170" s="57"/>
      <c r="G170" s="46"/>
      <c r="H170" s="46"/>
      <c r="I170" s="20"/>
      <c r="J170" s="20"/>
    </row>
    <row r="171" spans="1:10" ht="30">
      <c r="A171" s="18"/>
      <c r="B171" s="22" t="s">
        <v>385</v>
      </c>
      <c r="C171" s="56">
        <f aca="true" t="shared" si="47" ref="C171:H171">C88+C97+C110+C126+C128+C130+C137+C139+C143+C149+C153+C155+C162+C166+C168+C170</f>
        <v>0</v>
      </c>
      <c r="D171" s="56">
        <f t="shared" si="47"/>
        <v>0</v>
      </c>
      <c r="E171" s="56">
        <f t="shared" si="47"/>
        <v>0</v>
      </c>
      <c r="F171" s="56">
        <f t="shared" si="47"/>
        <v>0</v>
      </c>
      <c r="G171" s="56">
        <f t="shared" si="47"/>
        <v>-6307.280000000001</v>
      </c>
      <c r="H171" s="56">
        <f t="shared" si="47"/>
        <v>-6307.280000000001</v>
      </c>
      <c r="I171" s="20"/>
      <c r="J171" s="20"/>
    </row>
    <row r="172" spans="1:10" ht="30">
      <c r="A172" s="18"/>
      <c r="B172" s="22" t="s">
        <v>192</v>
      </c>
      <c r="C172" s="56">
        <f>C173</f>
        <v>0</v>
      </c>
      <c r="D172" s="56">
        <f aca="true" t="shared" si="48" ref="D172:H173">D173</f>
        <v>239916000</v>
      </c>
      <c r="E172" s="56">
        <f t="shared" si="48"/>
        <v>239916000</v>
      </c>
      <c r="F172" s="56">
        <f t="shared" si="48"/>
        <v>239916000</v>
      </c>
      <c r="G172" s="56">
        <f t="shared" si="48"/>
        <v>22356493</v>
      </c>
      <c r="H172" s="56">
        <f t="shared" si="48"/>
        <v>22356493</v>
      </c>
      <c r="I172" s="20"/>
      <c r="J172" s="20"/>
    </row>
    <row r="173" spans="1:10" ht="15">
      <c r="A173" s="18"/>
      <c r="B173" s="22" t="s">
        <v>386</v>
      </c>
      <c r="C173" s="56">
        <f>C174</f>
        <v>0</v>
      </c>
      <c r="D173" s="56">
        <f t="shared" si="48"/>
        <v>239916000</v>
      </c>
      <c r="E173" s="56">
        <f t="shared" si="48"/>
        <v>239916000</v>
      </c>
      <c r="F173" s="56">
        <f t="shared" si="48"/>
        <v>239916000</v>
      </c>
      <c r="G173" s="56">
        <f t="shared" si="48"/>
        <v>22356493</v>
      </c>
      <c r="H173" s="56">
        <f t="shared" si="48"/>
        <v>22356493</v>
      </c>
      <c r="I173" s="20"/>
      <c r="J173" s="20"/>
    </row>
    <row r="174" spans="1:10" ht="45">
      <c r="A174" s="18"/>
      <c r="B174" s="22" t="s">
        <v>387</v>
      </c>
      <c r="C174" s="56">
        <f aca="true" t="shared" si="49" ref="C174:H174">C175+C176</f>
        <v>0</v>
      </c>
      <c r="D174" s="56">
        <f t="shared" si="49"/>
        <v>239916000</v>
      </c>
      <c r="E174" s="56">
        <f t="shared" si="49"/>
        <v>239916000</v>
      </c>
      <c r="F174" s="56">
        <f t="shared" si="49"/>
        <v>239916000</v>
      </c>
      <c r="G174" s="56">
        <f t="shared" si="49"/>
        <v>22356493</v>
      </c>
      <c r="H174" s="56">
        <f t="shared" si="49"/>
        <v>22356493</v>
      </c>
      <c r="I174" s="20"/>
      <c r="J174" s="20"/>
    </row>
    <row r="175" spans="1:10" s="106" customFormat="1" ht="15">
      <c r="A175" s="102"/>
      <c r="B175" s="100" t="s">
        <v>425</v>
      </c>
      <c r="C175" s="103"/>
      <c r="D175" s="104">
        <v>230109000</v>
      </c>
      <c r="E175" s="104">
        <v>230109000</v>
      </c>
      <c r="F175" s="104">
        <v>230109000</v>
      </c>
      <c r="G175" s="103">
        <v>21471693</v>
      </c>
      <c r="H175" s="103">
        <v>21471693</v>
      </c>
      <c r="I175" s="105"/>
      <c r="J175" s="105"/>
    </row>
    <row r="176" spans="1:10" s="106" customFormat="1" ht="15">
      <c r="A176" s="102"/>
      <c r="B176" s="100" t="s">
        <v>426</v>
      </c>
      <c r="C176" s="103"/>
      <c r="D176" s="104">
        <v>9807000</v>
      </c>
      <c r="E176" s="104">
        <v>9807000</v>
      </c>
      <c r="F176" s="104">
        <v>9807000</v>
      </c>
      <c r="G176" s="103">
        <v>884800</v>
      </c>
      <c r="H176" s="103">
        <v>884800</v>
      </c>
      <c r="I176" s="105"/>
      <c r="J176" s="105"/>
    </row>
    <row r="177" spans="1:10" ht="15">
      <c r="A177" s="18">
        <v>68.05</v>
      </c>
      <c r="B177" s="50" t="s">
        <v>388</v>
      </c>
      <c r="C177" s="60">
        <f>+C178</f>
        <v>0</v>
      </c>
      <c r="D177" s="60">
        <f aca="true" t="shared" si="50" ref="D177:H179">+D178</f>
        <v>24948000</v>
      </c>
      <c r="E177" s="60">
        <f t="shared" si="50"/>
        <v>24948000</v>
      </c>
      <c r="F177" s="60">
        <f t="shared" si="50"/>
        <v>24948000</v>
      </c>
      <c r="G177" s="60">
        <f t="shared" si="50"/>
        <v>2411915</v>
      </c>
      <c r="H177" s="60">
        <f t="shared" si="50"/>
        <v>2411915</v>
      </c>
      <c r="I177" s="20"/>
      <c r="J177" s="20"/>
    </row>
    <row r="178" spans="1:10" ht="16.5" customHeight="1">
      <c r="A178" s="18" t="s">
        <v>389</v>
      </c>
      <c r="B178" s="50" t="s">
        <v>185</v>
      </c>
      <c r="C178" s="60">
        <f>+C179</f>
        <v>0</v>
      </c>
      <c r="D178" s="60">
        <f t="shared" si="50"/>
        <v>24948000</v>
      </c>
      <c r="E178" s="60">
        <f t="shared" si="50"/>
        <v>24948000</v>
      </c>
      <c r="F178" s="60">
        <f t="shared" si="50"/>
        <v>24948000</v>
      </c>
      <c r="G178" s="60">
        <f t="shared" si="50"/>
        <v>2411915</v>
      </c>
      <c r="H178" s="60">
        <f t="shared" si="50"/>
        <v>2411915</v>
      </c>
      <c r="I178" s="20"/>
      <c r="J178" s="20"/>
    </row>
    <row r="179" spans="1:10" ht="16.5" customHeight="1">
      <c r="A179" s="18" t="s">
        <v>390</v>
      </c>
      <c r="B179" s="22" t="s">
        <v>391</v>
      </c>
      <c r="C179" s="60">
        <f>+C180</f>
        <v>0</v>
      </c>
      <c r="D179" s="60">
        <f t="shared" si="50"/>
        <v>24948000</v>
      </c>
      <c r="E179" s="60">
        <f t="shared" si="50"/>
        <v>24948000</v>
      </c>
      <c r="F179" s="60">
        <f t="shared" si="50"/>
        <v>24948000</v>
      </c>
      <c r="G179" s="60">
        <f t="shared" si="50"/>
        <v>2411915</v>
      </c>
      <c r="H179" s="60">
        <f t="shared" si="50"/>
        <v>2411915</v>
      </c>
      <c r="I179" s="20"/>
      <c r="J179" s="20"/>
    </row>
    <row r="180" spans="1:10" ht="16.5" customHeight="1">
      <c r="A180" s="24" t="s">
        <v>392</v>
      </c>
      <c r="B180" s="50" t="s">
        <v>393</v>
      </c>
      <c r="C180" s="55">
        <f aca="true" t="shared" si="51" ref="C180:H180">C181</f>
        <v>0</v>
      </c>
      <c r="D180" s="55">
        <f t="shared" si="51"/>
        <v>24948000</v>
      </c>
      <c r="E180" s="55">
        <f t="shared" si="51"/>
        <v>24948000</v>
      </c>
      <c r="F180" s="55">
        <f t="shared" si="51"/>
        <v>24948000</v>
      </c>
      <c r="G180" s="55">
        <f t="shared" si="51"/>
        <v>2411915</v>
      </c>
      <c r="H180" s="55">
        <f t="shared" si="51"/>
        <v>2411915</v>
      </c>
      <c r="I180" s="20"/>
      <c r="J180" s="20"/>
    </row>
    <row r="181" spans="1:10" ht="16.5" customHeight="1">
      <c r="A181" s="24" t="s">
        <v>394</v>
      </c>
      <c r="B181" s="50" t="s">
        <v>395</v>
      </c>
      <c r="C181" s="55">
        <f aca="true" t="shared" si="52" ref="C181:H181">C183+C184+C185</f>
        <v>0</v>
      </c>
      <c r="D181" s="55">
        <f t="shared" si="52"/>
        <v>24948000</v>
      </c>
      <c r="E181" s="55">
        <f t="shared" si="52"/>
        <v>24948000</v>
      </c>
      <c r="F181" s="55">
        <f t="shared" si="52"/>
        <v>24948000</v>
      </c>
      <c r="G181" s="55">
        <f t="shared" si="52"/>
        <v>2411915</v>
      </c>
      <c r="H181" s="55">
        <f t="shared" si="52"/>
        <v>2411915</v>
      </c>
      <c r="I181" s="20"/>
      <c r="J181" s="20"/>
    </row>
    <row r="182" spans="1:10" ht="16.5" customHeight="1">
      <c r="A182" s="18" t="s">
        <v>396</v>
      </c>
      <c r="B182" s="50" t="s">
        <v>397</v>
      </c>
      <c r="C182" s="55">
        <f aca="true" t="shared" si="53" ref="C182:H182">C183</f>
        <v>0</v>
      </c>
      <c r="D182" s="55">
        <f t="shared" si="53"/>
        <v>13306000</v>
      </c>
      <c r="E182" s="55">
        <f t="shared" si="53"/>
        <v>13306000</v>
      </c>
      <c r="F182" s="55">
        <f t="shared" si="53"/>
        <v>13306000</v>
      </c>
      <c r="G182" s="55">
        <f t="shared" si="53"/>
        <v>1837981</v>
      </c>
      <c r="H182" s="55">
        <f t="shared" si="53"/>
        <v>1837981</v>
      </c>
      <c r="I182" s="20"/>
      <c r="J182" s="20"/>
    </row>
    <row r="183" spans="1:10" ht="16.5" customHeight="1">
      <c r="A183" s="24" t="s">
        <v>398</v>
      </c>
      <c r="B183" s="51" t="s">
        <v>399</v>
      </c>
      <c r="C183" s="56"/>
      <c r="D183" s="57">
        <v>13306000</v>
      </c>
      <c r="E183" s="57">
        <v>13306000</v>
      </c>
      <c r="F183" s="57">
        <v>13306000</v>
      </c>
      <c r="G183" s="46">
        <v>1837981</v>
      </c>
      <c r="H183" s="46">
        <v>1837981</v>
      </c>
      <c r="I183" s="20"/>
      <c r="J183" s="20"/>
    </row>
    <row r="184" spans="1:10" ht="16.5" customHeight="1">
      <c r="A184" s="24" t="s">
        <v>400</v>
      </c>
      <c r="B184" s="51" t="s">
        <v>401</v>
      </c>
      <c r="C184" s="56"/>
      <c r="D184" s="57">
        <v>11642000</v>
      </c>
      <c r="E184" s="57">
        <v>11642000</v>
      </c>
      <c r="F184" s="57">
        <v>11642000</v>
      </c>
      <c r="G184" s="46">
        <v>573934</v>
      </c>
      <c r="H184" s="46">
        <v>573934</v>
      </c>
      <c r="I184" s="20"/>
      <c r="J184" s="20"/>
    </row>
    <row r="185" spans="1:10" ht="16.5" customHeight="1">
      <c r="A185" s="24"/>
      <c r="B185" s="30" t="s">
        <v>402</v>
      </c>
      <c r="C185" s="56"/>
      <c r="D185" s="57"/>
      <c r="E185" s="57"/>
      <c r="F185" s="57"/>
      <c r="G185" s="46">
        <v>0</v>
      </c>
      <c r="H185" s="46"/>
      <c r="I185" s="20"/>
      <c r="J185" s="20"/>
    </row>
    <row r="186" spans="1:8" ht="45">
      <c r="A186" s="24" t="s">
        <v>195</v>
      </c>
      <c r="B186" s="52" t="s">
        <v>196</v>
      </c>
      <c r="C186" s="65">
        <f aca="true" t="shared" si="54" ref="C186:H186">C187</f>
        <v>0</v>
      </c>
      <c r="D186" s="65">
        <f t="shared" si="54"/>
        <v>0</v>
      </c>
      <c r="E186" s="65">
        <f t="shared" si="54"/>
        <v>0</v>
      </c>
      <c r="F186" s="65">
        <f t="shared" si="54"/>
        <v>0</v>
      </c>
      <c r="G186" s="65">
        <f t="shared" si="54"/>
        <v>0</v>
      </c>
      <c r="H186" s="65">
        <f t="shared" si="54"/>
        <v>0</v>
      </c>
    </row>
    <row r="187" spans="1:8" ht="30">
      <c r="A187" s="24" t="s">
        <v>403</v>
      </c>
      <c r="B187" s="52" t="s">
        <v>404</v>
      </c>
      <c r="C187" s="65">
        <f aca="true" t="shared" si="55" ref="C187:H187">C188+C189+C190</f>
        <v>0</v>
      </c>
      <c r="D187" s="65">
        <f t="shared" si="55"/>
        <v>0</v>
      </c>
      <c r="E187" s="65">
        <f t="shared" si="55"/>
        <v>0</v>
      </c>
      <c r="F187" s="65">
        <f t="shared" si="55"/>
        <v>0</v>
      </c>
      <c r="G187" s="65">
        <f t="shared" si="55"/>
        <v>0</v>
      </c>
      <c r="H187" s="65">
        <f t="shared" si="55"/>
        <v>0</v>
      </c>
    </row>
    <row r="188" spans="1:8" ht="30">
      <c r="A188" s="24" t="s">
        <v>405</v>
      </c>
      <c r="B188" s="53" t="s">
        <v>406</v>
      </c>
      <c r="C188" s="46"/>
      <c r="D188" s="57"/>
      <c r="E188" s="57"/>
      <c r="F188" s="57"/>
      <c r="G188" s="46"/>
      <c r="H188" s="46"/>
    </row>
    <row r="189" spans="1:8" ht="30">
      <c r="A189" s="24" t="s">
        <v>407</v>
      </c>
      <c r="B189" s="53" t="s">
        <v>408</v>
      </c>
      <c r="C189" s="46"/>
      <c r="D189" s="57"/>
      <c r="E189" s="57"/>
      <c r="F189" s="57"/>
      <c r="G189" s="46"/>
      <c r="H189" s="46"/>
    </row>
    <row r="190" spans="1:8" ht="30">
      <c r="A190" s="24" t="s">
        <v>409</v>
      </c>
      <c r="B190" s="53" t="s">
        <v>410</v>
      </c>
      <c r="C190" s="46"/>
      <c r="D190" s="57"/>
      <c r="E190" s="57"/>
      <c r="F190" s="57"/>
      <c r="G190" s="46"/>
      <c r="H190" s="46"/>
    </row>
    <row r="191" spans="1:8" ht="30">
      <c r="A191" s="24" t="s">
        <v>411</v>
      </c>
      <c r="B191" s="52" t="s">
        <v>412</v>
      </c>
      <c r="C191" s="65">
        <f>C192</f>
        <v>0</v>
      </c>
      <c r="D191" s="65">
        <f aca="true" t="shared" si="56" ref="D191:H192">D192</f>
        <v>0</v>
      </c>
      <c r="E191" s="65">
        <f t="shared" si="56"/>
        <v>0</v>
      </c>
      <c r="F191" s="65">
        <f t="shared" si="56"/>
        <v>0</v>
      </c>
      <c r="G191" s="65">
        <f t="shared" si="56"/>
        <v>0</v>
      </c>
      <c r="H191" s="65">
        <f t="shared" si="56"/>
        <v>0</v>
      </c>
    </row>
    <row r="192" spans="1:8" ht="15">
      <c r="A192" s="24" t="s">
        <v>413</v>
      </c>
      <c r="B192" s="52" t="s">
        <v>185</v>
      </c>
      <c r="C192" s="65">
        <f>C193</f>
        <v>0</v>
      </c>
      <c r="D192" s="65">
        <f t="shared" si="56"/>
        <v>0</v>
      </c>
      <c r="E192" s="65">
        <f t="shared" si="56"/>
        <v>0</v>
      </c>
      <c r="F192" s="65">
        <f t="shared" si="56"/>
        <v>0</v>
      </c>
      <c r="G192" s="65">
        <f t="shared" si="56"/>
        <v>0</v>
      </c>
      <c r="H192" s="65">
        <f t="shared" si="56"/>
        <v>0</v>
      </c>
    </row>
    <row r="193" spans="1:8" ht="45">
      <c r="A193" s="24" t="s">
        <v>414</v>
      </c>
      <c r="B193" s="52" t="s">
        <v>196</v>
      </c>
      <c r="C193" s="65">
        <f aca="true" t="shared" si="57" ref="C193:H193">C196</f>
        <v>0</v>
      </c>
      <c r="D193" s="65">
        <f t="shared" si="57"/>
        <v>0</v>
      </c>
      <c r="E193" s="65">
        <f t="shared" si="57"/>
        <v>0</v>
      </c>
      <c r="F193" s="65">
        <f t="shared" si="57"/>
        <v>0</v>
      </c>
      <c r="G193" s="65">
        <f t="shared" si="57"/>
        <v>0</v>
      </c>
      <c r="H193" s="65">
        <f t="shared" si="57"/>
        <v>0</v>
      </c>
    </row>
    <row r="194" spans="1:8" ht="15">
      <c r="A194" s="24" t="s">
        <v>415</v>
      </c>
      <c r="B194" s="52" t="s">
        <v>207</v>
      </c>
      <c r="C194" s="65">
        <f>C195</f>
        <v>0</v>
      </c>
      <c r="D194" s="65">
        <f aca="true" t="shared" si="58" ref="D194:H195">D195</f>
        <v>0</v>
      </c>
      <c r="E194" s="65">
        <f t="shared" si="58"/>
        <v>0</v>
      </c>
      <c r="F194" s="65">
        <f t="shared" si="58"/>
        <v>0</v>
      </c>
      <c r="G194" s="65">
        <f t="shared" si="58"/>
        <v>0</v>
      </c>
      <c r="H194" s="65">
        <f t="shared" si="58"/>
        <v>0</v>
      </c>
    </row>
    <row r="195" spans="1:8" ht="15">
      <c r="A195" s="24" t="s">
        <v>413</v>
      </c>
      <c r="B195" s="52" t="s">
        <v>185</v>
      </c>
      <c r="C195" s="65">
        <f>C196</f>
        <v>0</v>
      </c>
      <c r="D195" s="65">
        <f t="shared" si="58"/>
        <v>0</v>
      </c>
      <c r="E195" s="65">
        <f t="shared" si="58"/>
        <v>0</v>
      </c>
      <c r="F195" s="65">
        <f t="shared" si="58"/>
        <v>0</v>
      </c>
      <c r="G195" s="65">
        <f t="shared" si="58"/>
        <v>0</v>
      </c>
      <c r="H195" s="65">
        <f t="shared" si="58"/>
        <v>0</v>
      </c>
    </row>
    <row r="196" spans="1:8" ht="45">
      <c r="A196" s="24" t="s">
        <v>413</v>
      </c>
      <c r="B196" s="53" t="s">
        <v>196</v>
      </c>
      <c r="C196" s="46"/>
      <c r="D196" s="57"/>
      <c r="E196" s="57"/>
      <c r="F196" s="57"/>
      <c r="G196" s="46"/>
      <c r="H196" s="46"/>
    </row>
    <row r="197" spans="1:8" ht="30">
      <c r="A197" s="24" t="s">
        <v>413</v>
      </c>
      <c r="B197" s="52" t="s">
        <v>404</v>
      </c>
      <c r="C197" s="65">
        <f>C198</f>
        <v>0</v>
      </c>
      <c r="D197" s="65">
        <f aca="true" t="shared" si="59" ref="D197:H199">D198</f>
        <v>0</v>
      </c>
      <c r="E197" s="65">
        <f t="shared" si="59"/>
        <v>0</v>
      </c>
      <c r="F197" s="65">
        <f t="shared" si="59"/>
        <v>0</v>
      </c>
      <c r="G197" s="65">
        <f t="shared" si="59"/>
        <v>0</v>
      </c>
      <c r="H197" s="65">
        <f t="shared" si="59"/>
        <v>0</v>
      </c>
    </row>
    <row r="198" spans="1:8" ht="15">
      <c r="A198" s="24" t="s">
        <v>416</v>
      </c>
      <c r="B198" s="52" t="s">
        <v>408</v>
      </c>
      <c r="C198" s="65">
        <f>C199</f>
        <v>0</v>
      </c>
      <c r="D198" s="65">
        <f t="shared" si="59"/>
        <v>0</v>
      </c>
      <c r="E198" s="65">
        <f t="shared" si="59"/>
        <v>0</v>
      </c>
      <c r="F198" s="65">
        <f t="shared" si="59"/>
        <v>0</v>
      </c>
      <c r="G198" s="65">
        <f t="shared" si="59"/>
        <v>0</v>
      </c>
      <c r="H198" s="65">
        <f t="shared" si="59"/>
        <v>0</v>
      </c>
    </row>
    <row r="199" spans="1:8" ht="15">
      <c r="A199" s="24" t="s">
        <v>413</v>
      </c>
      <c r="B199" s="52" t="s">
        <v>417</v>
      </c>
      <c r="C199" s="65">
        <f>C200</f>
        <v>0</v>
      </c>
      <c r="D199" s="65">
        <f t="shared" si="59"/>
        <v>0</v>
      </c>
      <c r="E199" s="65">
        <f t="shared" si="59"/>
        <v>0</v>
      </c>
      <c r="F199" s="65">
        <f t="shared" si="59"/>
        <v>0</v>
      </c>
      <c r="G199" s="65">
        <f t="shared" si="59"/>
        <v>0</v>
      </c>
      <c r="H199" s="65">
        <f t="shared" si="59"/>
        <v>0</v>
      </c>
    </row>
    <row r="200" spans="1:8" ht="15">
      <c r="A200" s="24" t="s">
        <v>413</v>
      </c>
      <c r="B200" s="53" t="s">
        <v>418</v>
      </c>
      <c r="C200" s="46"/>
      <c r="D200" s="57"/>
      <c r="E200" s="57"/>
      <c r="F200" s="57"/>
      <c r="G200" s="46"/>
      <c r="H200" s="46"/>
    </row>
    <row r="202" spans="2:6" ht="15">
      <c r="B202" s="5" t="s">
        <v>435</v>
      </c>
      <c r="E202" s="47" t="s">
        <v>427</v>
      </c>
      <c r="F202" s="5"/>
    </row>
    <row r="203" spans="2:6" ht="15">
      <c r="B203" s="111" t="s">
        <v>432</v>
      </c>
      <c r="C203" s="111"/>
      <c r="E203" s="111" t="s">
        <v>433</v>
      </c>
      <c r="F203" s="111"/>
    </row>
  </sheetData>
  <sheetProtection/>
  <protectedRanges>
    <protectedRange sqref="C1:C3 B3" name="Zonă1_1"/>
    <protectedRange sqref="G46:H51 G62:H66 G25:H33 G70:H70 G37:H40 G122:H126 G92:H97 G54:H57 G81:H85 G145:H145 G112:H120 H135 G100:H105 G35:H35 G108:H110 G134:G135 H134:AE134 G147:H149" name="Zonă3"/>
    <protectedRange sqref="B1" name="Zonă1_1_1_1_1_1"/>
  </protectedRanges>
  <mergeCells count="2">
    <mergeCell ref="E203:F203"/>
    <mergeCell ref="B203:C203"/>
  </mergeCells>
  <printOptions horizontalCentered="1"/>
  <pageMargins left="0.75" right="0.75" top="0.21" bottom="0.18" header="0.17" footer="0.17"/>
  <pageSetup horizontalDpi="600" verticalDpi="600" orientation="portrait" scale="51" r:id="rId1"/>
  <rowBreaks count="1" manualBreakCount="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2019-08-12T09:15:37Z</cp:lastPrinted>
  <dcterms:created xsi:type="dcterms:W3CDTF">2019-03-12T07:53:46Z</dcterms:created>
  <dcterms:modified xsi:type="dcterms:W3CDTF">2020-02-12T08:51:08Z</dcterms:modified>
  <cp:category/>
  <cp:version/>
  <cp:contentType/>
  <cp:contentStatus/>
</cp:coreProperties>
</file>